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586B32F3-6A5E-4267-8D82-F69D33851E6E}"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Z_39B71E68_BF27_4D0E_9B8B_6F4286FA19B0_.wvu.Cols" localSheetId="7" hidden="1">'5. анализ эконом эфф '!$M:$T</definedName>
    <definedName name="Z_39B71E68_BF27_4D0E_9B8B_6F4286FA19B0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39B71E68_BF27_4D0E_9B8B_6F4286FA19B0_.wvu.Cols" localSheetId="11" hidden="1">'8. Общие сведения'!$C:$C</definedName>
    <definedName name="Z_39B71E68_BF27_4D0E_9B8B_6F4286FA19B0_.wvu.PrintArea" localSheetId="0" hidden="1">'1. паспорт местоположение'!$A$1:$C$49</definedName>
    <definedName name="Z_39B71E68_BF27_4D0E_9B8B_6F4286FA19B0_.wvu.PrintArea" localSheetId="1" hidden="1">'2. паспорт  ТП'!$A$1:$S$23</definedName>
    <definedName name="Z_39B71E68_BF27_4D0E_9B8B_6F4286FA19B0_.wvu.PrintArea" localSheetId="2" hidden="1">'3.1. паспорт Техсостояние ПС'!$A$2:$T$42</definedName>
    <definedName name="Z_39B71E68_BF27_4D0E_9B8B_6F4286FA19B0_.wvu.PrintArea" localSheetId="3" hidden="1">'3.2 паспорт Техсостояние ЛЭП'!$A$1:$AA$25</definedName>
    <definedName name="Z_39B71E68_BF27_4D0E_9B8B_6F4286FA19B0_.wvu.PrintArea" localSheetId="4" hidden="1">'3.3 паспорт описание'!$A$1:$C$30</definedName>
    <definedName name="Z_39B71E68_BF27_4D0E_9B8B_6F4286FA19B0_.wvu.PrintArea" localSheetId="5" hidden="1">'3.4. Паспорт надежность'!$A$1:$Z$33</definedName>
    <definedName name="Z_39B71E68_BF27_4D0E_9B8B_6F4286FA19B0_.wvu.PrintArea" localSheetId="6" hidden="1">'4. паспортбюджет'!$A$1:$O$22</definedName>
    <definedName name="Z_39B71E68_BF27_4D0E_9B8B_6F4286FA19B0_.wvu.PrintArea" localSheetId="8" hidden="1">'6.1. Паспорт сетевой график'!$A$1:$L$54</definedName>
    <definedName name="Z_39B71E68_BF27_4D0E_9B8B_6F4286FA19B0_.wvu.PrintArea" localSheetId="9" hidden="1">'6.2. Паспорт фин осв ввод'!$A$1:$CL$64</definedName>
    <definedName name="Z_39B71E68_BF27_4D0E_9B8B_6F4286FA19B0_.wvu.PrintArea" localSheetId="11" hidden="1">'8. Общие сведения'!$A$1:$B$106</definedName>
    <definedName name="Z_39B71E68_BF27_4D0E_9B8B_6F4286FA19B0_.wvu.PrintTitles" localSheetId="0" hidden="1">'1. паспорт местоположение'!$21:$21</definedName>
    <definedName name="Z_39B71E68_BF27_4D0E_9B8B_6F4286FA19B0_.wvu.PrintTitles" localSheetId="1" hidden="1">'2. паспорт  ТП'!$21:$21</definedName>
    <definedName name="Z_39B71E68_BF27_4D0E_9B8B_6F4286FA19B0_.wvu.PrintTitles" localSheetId="4" hidden="1">'3.3 паспорт описание'!$21:$21</definedName>
    <definedName name="Z_39B71E68_BF27_4D0E_9B8B_6F4286FA19B0_.wvu.PrintTitles" localSheetId="6" hidden="1">'4. паспортбюджет'!$21:$21</definedName>
    <definedName name="Z_39B71E68_BF27_4D0E_9B8B_6F4286FA19B0_.wvu.PrintTitles" localSheetId="7" hidden="1">'5. анализ эконом эфф '!$47:$47</definedName>
    <definedName name="Z_39B71E68_BF27_4D0E_9B8B_6F4286FA19B0_.wvu.Rows" localSheetId="7" hidden="1">'5. анализ эконом эфф '!$29:$42,'5. анализ эконом эфф '!$69:$69,'5. анализ эконом эфф '!$71:$71,'5. анализ эконом эфф '!$98:$101</definedName>
    <definedName name="Z_C290BBE0_3C98_461A_94BD_C632345D89F6_.wvu.Cols" localSheetId="7" hidden="1">'5. анализ эконом эфф '!$M:$T</definedName>
    <definedName name="Z_C290BBE0_3C98_461A_94BD_C632345D89F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290BBE0_3C98_461A_94BD_C632345D89F6_.wvu.Cols" localSheetId="11" hidden="1">'8. Общие сведения'!$C:$C</definedName>
    <definedName name="Z_C290BBE0_3C98_461A_94BD_C632345D89F6_.wvu.PrintArea" localSheetId="0" hidden="1">'1. паспорт местоположение'!$A$1:$C$49</definedName>
    <definedName name="Z_C290BBE0_3C98_461A_94BD_C632345D89F6_.wvu.PrintArea" localSheetId="1" hidden="1">'2. паспорт  ТП'!$A$1:$S$23</definedName>
    <definedName name="Z_C290BBE0_3C98_461A_94BD_C632345D89F6_.wvu.PrintArea" localSheetId="2" hidden="1">'3.1. паспорт Техсостояние ПС'!$A$2:$T$42</definedName>
    <definedName name="Z_C290BBE0_3C98_461A_94BD_C632345D89F6_.wvu.PrintArea" localSheetId="3" hidden="1">'3.2 паспорт Техсостояние ЛЭП'!$A$1:$AA$25</definedName>
    <definedName name="Z_C290BBE0_3C98_461A_94BD_C632345D89F6_.wvu.PrintArea" localSheetId="4" hidden="1">'3.3 паспорт описание'!$A$1:$C$30</definedName>
    <definedName name="Z_C290BBE0_3C98_461A_94BD_C632345D89F6_.wvu.PrintArea" localSheetId="5" hidden="1">'3.4. Паспорт надежность'!$A$1:$Z$33</definedName>
    <definedName name="Z_C290BBE0_3C98_461A_94BD_C632345D89F6_.wvu.PrintArea" localSheetId="6" hidden="1">'4. паспортбюджет'!$A$1:$O$22</definedName>
    <definedName name="Z_C290BBE0_3C98_461A_94BD_C632345D89F6_.wvu.PrintArea" localSheetId="8" hidden="1">'6.1. Паспорт сетевой график'!$A$1:$L$54</definedName>
    <definedName name="Z_C290BBE0_3C98_461A_94BD_C632345D89F6_.wvu.PrintArea" localSheetId="9" hidden="1">'6.2. Паспорт фин осв ввод'!$A$1:$CL$64</definedName>
    <definedName name="Z_C290BBE0_3C98_461A_94BD_C632345D89F6_.wvu.PrintArea" localSheetId="11" hidden="1">'8. Общие сведения'!$A$1:$B$106</definedName>
    <definedName name="Z_C290BBE0_3C98_461A_94BD_C632345D89F6_.wvu.PrintTitles" localSheetId="0" hidden="1">'1. паспорт местоположение'!$21:$21</definedName>
    <definedName name="Z_C290BBE0_3C98_461A_94BD_C632345D89F6_.wvu.PrintTitles" localSheetId="1" hidden="1">'2. паспорт  ТП'!$21:$21</definedName>
    <definedName name="Z_C290BBE0_3C98_461A_94BD_C632345D89F6_.wvu.PrintTitles" localSheetId="4" hidden="1">'3.3 паспорт описание'!$21:$21</definedName>
    <definedName name="Z_C290BBE0_3C98_461A_94BD_C632345D89F6_.wvu.PrintTitles" localSheetId="6" hidden="1">'4. паспортбюджет'!$21:$21</definedName>
    <definedName name="Z_C290BBE0_3C98_461A_94BD_C632345D89F6_.wvu.Rows" localSheetId="7" hidden="1">'5. анализ эконом эфф '!$29:$42,'5. анализ эконом эфф '!$69:$69,'5. анализ эконом эфф '!$71:$71,'5. анализ эконом эфф '!$98:$101</definedName>
    <definedName name="Z_CF0946A5_1203_41F9_A9E6_036BE6A7C01A_.wvu.Cols" localSheetId="7" hidden="1">'5. анализ эконом эфф '!$M:$T</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ввод'!$A$1:$AD$64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 '!$47:$47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Titles" localSheetId="11">'8. Общие сведения'!$21:$21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ввод'!$A$1:$CL$64</definedName>
    <definedName name="_xlnm.Print_Area" localSheetId="11">'8. Общие сведения'!$A$1:$B$106</definedName>
  </definedNames>
  <calcPr calcId="191029"/>
  <customWorkbookViews>
    <customWorkbookView name="Котивец - Личное представление" guid="{C290BBE0-3C98-461A-94BD-C632345D89F6}" mergeInterval="0" personalView="1" maximized="1" windowWidth="1596" windowHeight="601" tabRatio="859" activeSheetId="5"/>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39B71E68-BF27-4D0E-9B8B-6F4286FA19B0}" mergeInterval="0" personalView="1" maximized="1" windowWidth="1916" windowHeight="766" tabRatio="859" activeSheetId="10"/>
  </customWorkbookViews>
</workbook>
</file>

<file path=xl/calcChain.xml><?xml version="1.0" encoding="utf-8"?>
<calcChain xmlns="http://schemas.openxmlformats.org/spreadsheetml/2006/main">
  <c r="D53" i="8" l="1"/>
  <c r="B25" i="8" s="1"/>
  <c r="D55" i="8"/>
  <c r="CL64" i="10"/>
  <c r="CL63" i="10"/>
  <c r="CL62" i="10"/>
  <c r="CL61" i="10"/>
  <c r="CL60" i="10"/>
  <c r="CL59" i="10"/>
  <c r="CL58" i="10"/>
  <c r="CL57" i="10"/>
  <c r="CL56" i="10"/>
  <c r="CL55" i="10"/>
  <c r="CL54" i="10"/>
  <c r="CL53" i="10"/>
  <c r="CL52" i="10"/>
  <c r="CL51" i="10"/>
  <c r="CL50" i="10"/>
  <c r="CL49" i="10"/>
  <c r="CL48" i="10"/>
  <c r="CL47" i="10"/>
  <c r="CL46" i="10"/>
  <c r="CL45" i="10"/>
  <c r="CL44" i="10"/>
  <c r="CL43" i="10"/>
  <c r="CL42" i="10"/>
  <c r="CL41" i="10"/>
  <c r="CL40" i="10"/>
  <c r="CL39" i="10"/>
  <c r="CL38" i="10"/>
  <c r="CL37" i="10"/>
  <c r="CL36" i="10"/>
  <c r="CL35" i="10"/>
  <c r="CL34" i="10"/>
  <c r="CL33" i="10"/>
  <c r="CL32" i="10"/>
  <c r="CL31" i="10"/>
  <c r="CL30" i="10"/>
  <c r="CL29" i="10"/>
  <c r="CL28" i="10"/>
  <c r="CL26" i="10"/>
  <c r="CL25" i="10"/>
  <c r="CL24" i="10"/>
  <c r="CL27" i="10"/>
  <c r="CJ43" i="10"/>
  <c r="CI43" i="10"/>
  <c r="CH43" i="10"/>
  <c r="CG43" i="10"/>
  <c r="CJ35" i="10"/>
  <c r="CI35" i="10"/>
  <c r="CH35" i="10"/>
  <c r="CG35" i="10"/>
  <c r="CJ30" i="10"/>
  <c r="CI30" i="10"/>
  <c r="CH30" i="10"/>
  <c r="CG30" i="10"/>
  <c r="CI27" i="10"/>
  <c r="CG24" i="10"/>
  <c r="CJ24" i="10"/>
  <c r="CI24" i="10"/>
  <c r="CH24" i="10"/>
  <c r="CG23" i="10"/>
  <c r="CH23" i="10" s="1"/>
  <c r="CI23" i="10" s="1"/>
  <c r="CJ23" i="10" s="1"/>
  <c r="AF50" i="10"/>
  <c r="AF43" i="10" s="1"/>
  <c r="AE50" i="10"/>
  <c r="AE43" i="10" s="1"/>
  <c r="AF30" i="10"/>
  <c r="AE30" i="10"/>
  <c r="AE27" i="10"/>
  <c r="B36" i="12" l="1"/>
  <c r="B35" i="12"/>
  <c r="B81" i="12" s="1"/>
  <c r="B29" i="12"/>
  <c r="B30" i="12" s="1"/>
  <c r="AA30" i="10" l="1"/>
  <c r="C34" i="10"/>
  <c r="C31" i="10"/>
  <c r="D31" i="10"/>
  <c r="CK27" i="10"/>
  <c r="AB50" i="10"/>
  <c r="AA50" i="10"/>
  <c r="Z50" i="10"/>
  <c r="Y50" i="10"/>
  <c r="CK64" i="10"/>
  <c r="CK63" i="10"/>
  <c r="CK62" i="10"/>
  <c r="CK61" i="10"/>
  <c r="CK60" i="10"/>
  <c r="CK59" i="10"/>
  <c r="CK58" i="10"/>
  <c r="CK57" i="10"/>
  <c r="CK56" i="10"/>
  <c r="CK55" i="10"/>
  <c r="CK54" i="10"/>
  <c r="CK53" i="10"/>
  <c r="CK52" i="10"/>
  <c r="CK51" i="10"/>
  <c r="CK50" i="10"/>
  <c r="CK49" i="10"/>
  <c r="CK48" i="10"/>
  <c r="CK47" i="10"/>
  <c r="CK46" i="10"/>
  <c r="CK45" i="10"/>
  <c r="CK44" i="10"/>
  <c r="CK42" i="10"/>
  <c r="CK41" i="10"/>
  <c r="CK40" i="10"/>
  <c r="CK39" i="10"/>
  <c r="CK38" i="10"/>
  <c r="CK37" i="10"/>
  <c r="CK36" i="10"/>
  <c r="CK29" i="10"/>
  <c r="CK28" i="10"/>
  <c r="CK26" i="10"/>
  <c r="CK25" i="10"/>
  <c r="CF43" i="10"/>
  <c r="CE43" i="10"/>
  <c r="CD43" i="10"/>
  <c r="CC43" i="10"/>
  <c r="CF35" i="10"/>
  <c r="CE35" i="10"/>
  <c r="CD35" i="10"/>
  <c r="CC35" i="10"/>
  <c r="CF30" i="10"/>
  <c r="CE30" i="10"/>
  <c r="CD30" i="10"/>
  <c r="CC30" i="10"/>
  <c r="CC27" i="10"/>
  <c r="CC24" i="10" s="1"/>
  <c r="CF24" i="10"/>
  <c r="CD24" i="10"/>
  <c r="W31" i="10"/>
  <c r="T43" i="10" l="1"/>
  <c r="S43" i="10"/>
  <c r="T35" i="10"/>
  <c r="S35" i="10"/>
  <c r="T30" i="10"/>
  <c r="S30" i="10"/>
  <c r="T24" i="10"/>
  <c r="S24" i="10"/>
  <c r="X43" i="10"/>
  <c r="W43" i="10"/>
  <c r="X35" i="10"/>
  <c r="W35" i="10"/>
  <c r="X30" i="10"/>
  <c r="W30" i="10"/>
  <c r="X24" i="10"/>
  <c r="W24" i="10"/>
  <c r="V43" i="10"/>
  <c r="U43" i="10"/>
  <c r="V35" i="10"/>
  <c r="U35" i="10"/>
  <c r="V30" i="10"/>
  <c r="U30" i="10"/>
  <c r="V24" i="10"/>
  <c r="U24" i="10"/>
  <c r="F52" i="10" l="1"/>
  <c r="G52" i="10" s="1"/>
  <c r="H52" i="10" s="1"/>
  <c r="F26" i="10"/>
  <c r="G26" i="10" s="1"/>
  <c r="H26" i="10" s="1"/>
  <c r="F25" i="10"/>
  <c r="G25" i="10" s="1"/>
  <c r="H25" i="10" s="1"/>
  <c r="E52" i="10"/>
  <c r="E30" i="10"/>
  <c r="E26" i="10"/>
  <c r="E25" i="10"/>
  <c r="D80" i="8" l="1"/>
  <c r="D76" i="8"/>
  <c r="D74" i="8"/>
  <c r="D68" i="8"/>
  <c r="D75" i="8" s="1"/>
  <c r="D66" i="8"/>
  <c r="K27" i="10" l="1"/>
  <c r="L30" i="10"/>
  <c r="L24" i="10"/>
  <c r="K30" i="10"/>
  <c r="K24" i="10"/>
  <c r="I30" i="10"/>
  <c r="I24" i="10"/>
  <c r="O24" i="10"/>
  <c r="M30" i="10"/>
  <c r="M24" i="10"/>
  <c r="Q30" i="10"/>
  <c r="C52" i="10"/>
  <c r="B55" i="8" l="1"/>
  <c r="F30" i="10"/>
  <c r="E31" i="10"/>
  <c r="F31" i="10" s="1"/>
  <c r="G31" i="10" s="1"/>
  <c r="H31" i="10" s="1"/>
  <c r="A9" i="8"/>
  <c r="E34" i="10" l="1"/>
  <c r="F34" i="10" s="1"/>
  <c r="G34" i="10" s="1"/>
  <c r="H34" i="10" s="1"/>
  <c r="E60" i="8"/>
  <c r="F60" i="8" s="1"/>
  <c r="G60" i="8" s="1"/>
  <c r="H60" i="8" s="1"/>
  <c r="I60" i="8" s="1"/>
  <c r="J60" i="8" s="1"/>
  <c r="K60" i="8" s="1"/>
  <c r="L60" i="8" s="1"/>
  <c r="M60" i="8" s="1"/>
  <c r="N60" i="8" s="1"/>
  <c r="O60" i="8" s="1"/>
  <c r="P60" i="8" s="1"/>
  <c r="Q60" i="8" s="1"/>
  <c r="R60" i="8" s="1"/>
  <c r="S60" i="8" s="1"/>
  <c r="S66" i="8" s="1"/>
  <c r="E66" i="8"/>
  <c r="E59" i="8"/>
  <c r="E62" i="8"/>
  <c r="F62" i="8" s="1"/>
  <c r="G62" i="8" s="1"/>
  <c r="H62" i="8" s="1"/>
  <c r="I62" i="8" s="1"/>
  <c r="J62" i="8" s="1"/>
  <c r="K62" i="8" s="1"/>
  <c r="L62" i="8" s="1"/>
  <c r="M62" i="8" s="1"/>
  <c r="N62" i="8" s="1"/>
  <c r="O62" i="8" s="1"/>
  <c r="P62" i="8" s="1"/>
  <c r="Q62" i="8" s="1"/>
  <c r="R62" i="8" s="1"/>
  <c r="S62" i="8" s="1"/>
  <c r="E61" i="8"/>
  <c r="F61" i="8"/>
  <c r="G61" i="8" s="1"/>
  <c r="H61" i="8" s="1"/>
  <c r="I61" i="8" s="1"/>
  <c r="J61" i="8" s="1"/>
  <c r="K61" i="8" s="1"/>
  <c r="L61" i="8" s="1"/>
  <c r="M61" i="8" s="1"/>
  <c r="N61" i="8" s="1"/>
  <c r="O61" i="8" s="1"/>
  <c r="P61" i="8" s="1"/>
  <c r="Q61" i="8" s="1"/>
  <c r="R61" i="8" s="1"/>
  <c r="S61" i="8" s="1"/>
  <c r="E63" i="8"/>
  <c r="F63" i="8"/>
  <c r="G63" i="8" s="1"/>
  <c r="H63" i="8" s="1"/>
  <c r="I63" i="8" s="1"/>
  <c r="J63" i="8" s="1"/>
  <c r="K63" i="8" s="1"/>
  <c r="L63" i="8" s="1"/>
  <c r="M63" i="8" s="1"/>
  <c r="N63" i="8" s="1"/>
  <c r="O63" i="8" s="1"/>
  <c r="P63" i="8" s="1"/>
  <c r="Q63" i="8" s="1"/>
  <c r="R63" i="8" s="1"/>
  <c r="S63" i="8" s="1"/>
  <c r="BX43" i="10"/>
  <c r="BW43" i="10"/>
  <c r="BV43" i="10"/>
  <c r="BU43" i="10"/>
  <c r="BX35" i="10"/>
  <c r="BW35" i="10"/>
  <c r="BV35" i="10"/>
  <c r="BU35" i="10"/>
  <c r="BX30" i="10"/>
  <c r="BW30" i="10"/>
  <c r="BV30" i="10"/>
  <c r="BU30" i="10"/>
  <c r="BX24" i="10"/>
  <c r="BV24" i="10"/>
  <c r="CB43" i="10"/>
  <c r="CA43" i="10"/>
  <c r="BZ43" i="10"/>
  <c r="BY43" i="10"/>
  <c r="CB35" i="10"/>
  <c r="CA35" i="10"/>
  <c r="BZ35" i="10"/>
  <c r="BY35" i="10"/>
  <c r="CB30" i="10"/>
  <c r="CA30" i="10"/>
  <c r="BZ30" i="10"/>
  <c r="BY30" i="10"/>
  <c r="CB24" i="10"/>
  <c r="BZ24" i="10"/>
  <c r="S85" i="8"/>
  <c r="S80" i="8"/>
  <c r="S50" i="8"/>
  <c r="D82" i="8" l="1"/>
  <c r="B53" i="8"/>
  <c r="R85" i="8"/>
  <c r="R80" i="8"/>
  <c r="R66" i="8"/>
  <c r="R50" i="8"/>
  <c r="B32" i="12" l="1"/>
  <c r="B33" i="12" s="1"/>
  <c r="E50" i="8" l="1"/>
  <c r="D50" i="8"/>
  <c r="C50" i="8"/>
  <c r="G50" i="8" l="1"/>
  <c r="F50" i="8"/>
  <c r="H50" i="8" l="1"/>
  <c r="I50" i="8" l="1"/>
  <c r="J50" i="8" l="1"/>
  <c r="K50" i="8" l="1"/>
  <c r="L50" i="8" l="1"/>
  <c r="M50" i="8" l="1"/>
  <c r="N50" i="8" l="1"/>
  <c r="O50" i="8" l="1"/>
  <c r="P50" i="8" l="1"/>
  <c r="Q50" i="8"/>
  <c r="B50" i="8" l="1"/>
  <c r="I48" i="8" l="1"/>
  <c r="J48" i="8" s="1"/>
  <c r="K48" i="8" s="1"/>
  <c r="L48" i="8" s="1"/>
  <c r="M48" i="8" s="1"/>
  <c r="N48" i="8" s="1"/>
  <c r="O48" i="8" s="1"/>
  <c r="P48" i="8" s="1"/>
  <c r="Q48" i="8" s="1"/>
  <c r="R48" i="8" s="1"/>
  <c r="S48" i="8" s="1"/>
  <c r="C29" i="10"/>
  <c r="E29" i="10" s="1"/>
  <c r="F29" i="10" s="1"/>
  <c r="G29" i="10" s="1"/>
  <c r="H29" i="10" s="1"/>
  <c r="D29" i="10"/>
  <c r="D32" i="10"/>
  <c r="D33" i="10"/>
  <c r="C37" i="10"/>
  <c r="E37" i="10" s="1"/>
  <c r="F37" i="10" s="1"/>
  <c r="C38" i="10"/>
  <c r="E38" i="10" s="1"/>
  <c r="F38" i="10" s="1"/>
  <c r="C40" i="10"/>
  <c r="E40" i="10" s="1"/>
  <c r="F40" i="10" s="1"/>
  <c r="C41" i="10"/>
  <c r="E41" i="10" s="1"/>
  <c r="F41" i="10" s="1"/>
  <c r="C44" i="10"/>
  <c r="C45" i="10"/>
  <c r="C46" i="10"/>
  <c r="C48" i="10"/>
  <c r="C49" i="10"/>
  <c r="C50" i="10"/>
  <c r="C51" i="10"/>
  <c r="C54" i="10"/>
  <c r="C55" i="10"/>
  <c r="C56" i="10"/>
  <c r="C58" i="10"/>
  <c r="E58" i="10" s="1"/>
  <c r="F58" i="10" s="1"/>
  <c r="G58" i="10" s="1"/>
  <c r="H58" i="10" s="1"/>
  <c r="D58" i="10"/>
  <c r="C59" i="10"/>
  <c r="E59" i="10" s="1"/>
  <c r="F59" i="10" s="1"/>
  <c r="G59" i="10" s="1"/>
  <c r="H59" i="10" s="1"/>
  <c r="D59" i="10"/>
  <c r="C60" i="10"/>
  <c r="E60" i="10" s="1"/>
  <c r="F60" i="10" s="1"/>
  <c r="G60" i="10" s="1"/>
  <c r="H60" i="10" s="1"/>
  <c r="C61" i="10"/>
  <c r="E61" i="10" s="1"/>
  <c r="F61" i="10" s="1"/>
  <c r="G61" i="10" s="1"/>
  <c r="H61" i="10" s="1"/>
  <c r="D61" i="10"/>
  <c r="C62" i="10"/>
  <c r="E62" i="10" s="1"/>
  <c r="F62" i="10" s="1"/>
  <c r="G62" i="10" s="1"/>
  <c r="H62" i="10" s="1"/>
  <c r="D62" i="10"/>
  <c r="C63" i="10"/>
  <c r="E63" i="10" s="1"/>
  <c r="F63" i="10" s="1"/>
  <c r="G63" i="10" s="1"/>
  <c r="H63" i="10" s="1"/>
  <c r="D63" i="10"/>
  <c r="C64" i="10"/>
  <c r="E64" i="10" s="1"/>
  <c r="F64" i="10" s="1"/>
  <c r="G64" i="10" s="1"/>
  <c r="H64" i="10" s="1"/>
  <c r="D64" i="10"/>
  <c r="D60" i="10"/>
  <c r="C47" i="10"/>
  <c r="D42" i="10"/>
  <c r="C42" i="10"/>
  <c r="E42" i="10" s="1"/>
  <c r="F42" i="10" s="1"/>
  <c r="G42" i="10" s="1"/>
  <c r="H42" i="10" s="1"/>
  <c r="C39" i="10"/>
  <c r="E39" i="10" s="1"/>
  <c r="F39" i="10" s="1"/>
  <c r="D36" i="10"/>
  <c r="C36" i="10"/>
  <c r="E36" i="10" s="1"/>
  <c r="F36" i="10" s="1"/>
  <c r="G36" i="10" s="1"/>
  <c r="H36" i="10" s="1"/>
  <c r="D28" i="10"/>
  <c r="C28" i="10"/>
  <c r="E28" i="10" s="1"/>
  <c r="F28" i="10" s="1"/>
  <c r="G28" i="10" s="1"/>
  <c r="H28" i="10" s="1"/>
  <c r="E12" i="4"/>
  <c r="D50" i="10" l="1"/>
  <c r="E50" i="10"/>
  <c r="F50" i="10" s="1"/>
  <c r="G50" i="10" s="1"/>
  <c r="H50" i="10" s="1"/>
  <c r="D44" i="10"/>
  <c r="E44" i="10"/>
  <c r="F44" i="10" s="1"/>
  <c r="G44" i="10" s="1"/>
  <c r="H44" i="10" s="1"/>
  <c r="D51" i="10"/>
  <c r="E51" i="10"/>
  <c r="F51" i="10" s="1"/>
  <c r="G51" i="10" s="1"/>
  <c r="H51" i="10" s="1"/>
  <c r="D56" i="10"/>
  <c r="E56" i="10"/>
  <c r="F56" i="10" s="1"/>
  <c r="G56" i="10" s="1"/>
  <c r="H56" i="10" s="1"/>
  <c r="D55" i="10"/>
  <c r="E55" i="10"/>
  <c r="F55" i="10" s="1"/>
  <c r="G55" i="10" s="1"/>
  <c r="H55" i="10" s="1"/>
  <c r="D49" i="10"/>
  <c r="E49" i="10"/>
  <c r="F49" i="10" s="1"/>
  <c r="G49" i="10" s="1"/>
  <c r="H49" i="10" s="1"/>
  <c r="D46" i="10"/>
  <c r="E46" i="10"/>
  <c r="F46" i="10" s="1"/>
  <c r="G46" i="10" s="1"/>
  <c r="H46" i="10" s="1"/>
  <c r="D48" i="10"/>
  <c r="E48" i="10"/>
  <c r="F48" i="10" s="1"/>
  <c r="G48" i="10" s="1"/>
  <c r="H48" i="10" s="1"/>
  <c r="D45" i="10"/>
  <c r="E45" i="10"/>
  <c r="F45" i="10" s="1"/>
  <c r="G45" i="10" s="1"/>
  <c r="H45" i="10" s="1"/>
  <c r="D47" i="10"/>
  <c r="E47" i="10"/>
  <c r="F47" i="10" s="1"/>
  <c r="G47" i="10" s="1"/>
  <c r="H47" i="10" s="1"/>
  <c r="D54" i="10"/>
  <c r="E54" i="10"/>
  <c r="F54" i="10" s="1"/>
  <c r="G54" i="10" s="1"/>
  <c r="H54" i="10" s="1"/>
  <c r="Q80" i="8"/>
  <c r="B67" i="8" l="1"/>
  <c r="B82" i="8" s="1"/>
  <c r="Q66" i="8"/>
  <c r="AC27" i="10" l="1"/>
  <c r="AG27" i="10" s="1"/>
  <c r="AK27" i="10" s="1"/>
  <c r="E67" i="8"/>
  <c r="E76" i="8" s="1"/>
  <c r="AV24" i="10"/>
  <c r="BP43" i="10"/>
  <c r="BO43" i="10"/>
  <c r="BN43" i="10"/>
  <c r="BM43" i="10"/>
  <c r="BL43" i="10"/>
  <c r="BK43" i="10"/>
  <c r="BJ43" i="10"/>
  <c r="BI43" i="10"/>
  <c r="BH43" i="10"/>
  <c r="BG43" i="10"/>
  <c r="BF43" i="10"/>
  <c r="BE43" i="10"/>
  <c r="BD43" i="10"/>
  <c r="BC43" i="10"/>
  <c r="BB43" i="10"/>
  <c r="BA43" i="10"/>
  <c r="BP35" i="10"/>
  <c r="BO35" i="10"/>
  <c r="BN35" i="10"/>
  <c r="BM35" i="10"/>
  <c r="BL35" i="10"/>
  <c r="BK35" i="10"/>
  <c r="BJ35" i="10"/>
  <c r="BI35" i="10"/>
  <c r="BH35" i="10"/>
  <c r="BG35" i="10"/>
  <c r="BF35" i="10"/>
  <c r="BE35" i="10"/>
  <c r="BD35" i="10"/>
  <c r="BC35" i="10"/>
  <c r="BB35" i="10"/>
  <c r="BA35" i="10"/>
  <c r="BP30" i="10"/>
  <c r="BO30" i="10"/>
  <c r="BN30" i="10"/>
  <c r="BM30" i="10"/>
  <c r="BL30" i="10"/>
  <c r="BK30" i="10"/>
  <c r="BJ30" i="10"/>
  <c r="BI30" i="10"/>
  <c r="BH30" i="10"/>
  <c r="BG30" i="10"/>
  <c r="BF30" i="10"/>
  <c r="BE30" i="10"/>
  <c r="BD30" i="10"/>
  <c r="BC30" i="10"/>
  <c r="BB30" i="10"/>
  <c r="BA30" i="10"/>
  <c r="BP24" i="10"/>
  <c r="BN24" i="10"/>
  <c r="BL24" i="10"/>
  <c r="BJ24" i="10"/>
  <c r="BH24" i="10"/>
  <c r="BF24" i="10"/>
  <c r="BD24" i="10"/>
  <c r="BB24" i="10"/>
  <c r="AQ57" i="10"/>
  <c r="AO57" i="10"/>
  <c r="AU52" i="10"/>
  <c r="AQ50" i="10"/>
  <c r="AO43" i="10"/>
  <c r="BT43" i="10"/>
  <c r="BS43" i="10"/>
  <c r="BR43" i="10"/>
  <c r="BQ43" i="10"/>
  <c r="AZ43" i="10"/>
  <c r="AY43" i="10"/>
  <c r="AX43" i="10"/>
  <c r="AW43" i="10"/>
  <c r="AV43" i="10"/>
  <c r="AU43" i="10"/>
  <c r="AT43" i="10"/>
  <c r="AS43" i="10"/>
  <c r="AR43" i="10"/>
  <c r="AP43" i="10"/>
  <c r="AQ49" i="10"/>
  <c r="AQ48" i="10"/>
  <c r="AQ46" i="10"/>
  <c r="AQ45" i="10"/>
  <c r="BT35" i="10"/>
  <c r="BS35" i="10"/>
  <c r="BR35" i="10"/>
  <c r="BQ35" i="10"/>
  <c r="AZ35" i="10"/>
  <c r="AY35" i="10"/>
  <c r="AX35" i="10"/>
  <c r="AW35" i="10"/>
  <c r="AV35" i="10"/>
  <c r="AU35" i="10"/>
  <c r="AT35" i="10"/>
  <c r="AS35" i="10"/>
  <c r="AR35" i="10"/>
  <c r="AP35" i="10"/>
  <c r="AO35" i="10"/>
  <c r="AO34" i="10"/>
  <c r="CK34" i="10" s="1"/>
  <c r="AO33" i="10"/>
  <c r="CK33" i="10" s="1"/>
  <c r="AO32" i="10"/>
  <c r="CK32" i="10" s="1"/>
  <c r="AO31" i="10"/>
  <c r="CK31" i="10" s="1"/>
  <c r="BT30" i="10"/>
  <c r="BS30" i="10"/>
  <c r="BR30" i="10"/>
  <c r="BQ30" i="10"/>
  <c r="AZ30" i="10"/>
  <c r="AY30" i="10"/>
  <c r="AX30" i="10"/>
  <c r="AW30" i="10"/>
  <c r="AV30" i="10"/>
  <c r="AU30" i="10"/>
  <c r="AT30" i="10"/>
  <c r="AS30" i="10"/>
  <c r="AR30" i="10"/>
  <c r="AQ30" i="10"/>
  <c r="AP30" i="10"/>
  <c r="BT24" i="10"/>
  <c r="BR24" i="10"/>
  <c r="AZ24" i="10"/>
  <c r="AX24" i="10"/>
  <c r="AT24" i="10"/>
  <c r="AR24" i="10"/>
  <c r="AP24" i="10"/>
  <c r="AO27" i="10" l="1"/>
  <c r="AS27" i="10" s="1"/>
  <c r="AW27" i="10" s="1"/>
  <c r="BA27" i="10" s="1"/>
  <c r="BE27" i="10" s="1"/>
  <c r="BI27" i="10" s="1"/>
  <c r="BM27" i="10" s="1"/>
  <c r="BQ27" i="10" s="1"/>
  <c r="D34" i="10"/>
  <c r="O30" i="10"/>
  <c r="AW24" i="10"/>
  <c r="AO24" i="10"/>
  <c r="BI24" i="10"/>
  <c r="AS24" i="10"/>
  <c r="BA24" i="10"/>
  <c r="BE24" i="10"/>
  <c r="BM24" i="10"/>
  <c r="AO30" i="10"/>
  <c r="AQ35" i="10"/>
  <c r="AQ56" i="10"/>
  <c r="AQ54" i="10"/>
  <c r="C76" i="8"/>
  <c r="C66" i="8"/>
  <c r="C68" i="8" s="1"/>
  <c r="AQ47" i="10"/>
  <c r="AO52" i="10"/>
  <c r="B23" i="12"/>
  <c r="C53" i="8" l="1"/>
  <c r="C55" i="8" s="1"/>
  <c r="C82" i="8" s="1"/>
  <c r="G30" i="10"/>
  <c r="AQ43" i="10"/>
  <c r="BQ24" i="10"/>
  <c r="BU27" i="10"/>
  <c r="E53" i="8"/>
  <c r="F66" i="8"/>
  <c r="E55" i="8" l="1"/>
  <c r="BY27" i="10"/>
  <c r="BY24" i="10" s="1"/>
  <c r="BU24" i="10"/>
  <c r="C27" i="10"/>
  <c r="F67" i="8"/>
  <c r="E68" i="8"/>
  <c r="G66" i="8"/>
  <c r="A13" i="3"/>
  <c r="C24" i="10" l="1"/>
  <c r="E24" i="10" s="1"/>
  <c r="F24" i="10" s="1"/>
  <c r="G24" i="10" s="1"/>
  <c r="E27" i="10"/>
  <c r="F27" i="10" s="1"/>
  <c r="G27" i="10" s="1"/>
  <c r="H27" i="10" s="1"/>
  <c r="E82" i="8"/>
  <c r="F55" i="8"/>
  <c r="G55" i="8" s="1"/>
  <c r="H55" i="8" s="1"/>
  <c r="I55" i="8" s="1"/>
  <c r="J55" i="8" s="1"/>
  <c r="K55" i="8" s="1"/>
  <c r="L55" i="8" s="1"/>
  <c r="M55" i="8" s="1"/>
  <c r="N55" i="8" s="1"/>
  <c r="O55" i="8" s="1"/>
  <c r="P55" i="8" s="1"/>
  <c r="Q55" i="8" s="1"/>
  <c r="R55" i="8" s="1"/>
  <c r="S55" i="8" s="1"/>
  <c r="F53" i="8"/>
  <c r="F76" i="8"/>
  <c r="G67" i="8"/>
  <c r="G68" i="8" s="1"/>
  <c r="F68" i="8"/>
  <c r="H66" i="8"/>
  <c r="E15" i="4"/>
  <c r="E9" i="4"/>
  <c r="F82" i="8" l="1"/>
  <c r="G76" i="8"/>
  <c r="G82" i="8"/>
  <c r="H67" i="8"/>
  <c r="I66" i="8"/>
  <c r="A7" i="8"/>
  <c r="B45" i="8"/>
  <c r="B46" i="8" s="1"/>
  <c r="B47" i="8"/>
  <c r="B52" i="8"/>
  <c r="C58" i="8"/>
  <c r="C74" i="8" s="1"/>
  <c r="F80" i="8"/>
  <c r="J80" i="8"/>
  <c r="A61" i="8"/>
  <c r="A62" i="8"/>
  <c r="A63" i="8"/>
  <c r="A64" i="8"/>
  <c r="B76" i="8"/>
  <c r="B74" i="8"/>
  <c r="B80" i="8"/>
  <c r="C80" i="8"/>
  <c r="E80" i="8"/>
  <c r="G80" i="8"/>
  <c r="K80" i="8"/>
  <c r="C91" i="8"/>
  <c r="D91" i="8" s="1"/>
  <c r="E91" i="8" s="1"/>
  <c r="F91" i="8" s="1"/>
  <c r="G91" i="8" s="1"/>
  <c r="H91" i="8" s="1"/>
  <c r="I91" i="8" s="1"/>
  <c r="J91" i="8" s="1"/>
  <c r="K91" i="8" s="1"/>
  <c r="L91" i="8" s="1"/>
  <c r="M91" i="8" s="1"/>
  <c r="N91" i="8" s="1"/>
  <c r="O91" i="8" s="1"/>
  <c r="P91" i="8" s="1"/>
  <c r="Q91" i="8" s="1"/>
  <c r="R91" i="8" s="1"/>
  <c r="S91" i="8" s="1"/>
  <c r="B49" i="8"/>
  <c r="I67" i="8" l="1"/>
  <c r="H76" i="8"/>
  <c r="H82" i="8"/>
  <c r="H68" i="8"/>
  <c r="J66" i="8"/>
  <c r="I80" i="8"/>
  <c r="L80" i="8"/>
  <c r="H80" i="8"/>
  <c r="C79" i="8"/>
  <c r="D79" i="8" s="1"/>
  <c r="C49" i="8"/>
  <c r="D49" i="8" s="1"/>
  <c r="E75" i="8"/>
  <c r="C47" i="8"/>
  <c r="C52" i="8"/>
  <c r="D58" i="8"/>
  <c r="B66" i="8"/>
  <c r="B68" i="8" s="1"/>
  <c r="I82" i="8" l="1"/>
  <c r="J67" i="8"/>
  <c r="I76" i="8"/>
  <c r="I68" i="8"/>
  <c r="I75" i="8" s="1"/>
  <c r="B85" i="8"/>
  <c r="C85" i="8"/>
  <c r="E79" i="8"/>
  <c r="K66" i="8"/>
  <c r="H75" i="8"/>
  <c r="B75" i="8"/>
  <c r="F75" i="8"/>
  <c r="D47" i="8"/>
  <c r="D52" i="8"/>
  <c r="E58" i="8"/>
  <c r="G75" i="8"/>
  <c r="C75" i="8"/>
  <c r="F79" i="8" l="1"/>
  <c r="J76" i="8"/>
  <c r="J82" i="8"/>
  <c r="K67" i="8"/>
  <c r="J68" i="8"/>
  <c r="J75" i="8" s="1"/>
  <c r="L66" i="8"/>
  <c r="E47" i="8"/>
  <c r="E52" i="8"/>
  <c r="F58" i="8"/>
  <c r="E74" i="8"/>
  <c r="G79" i="8" l="1"/>
  <c r="H79" i="8" s="1"/>
  <c r="I79" i="8" s="1"/>
  <c r="J79" i="8" s="1"/>
  <c r="K79" i="8" s="1"/>
  <c r="L79" i="8" s="1"/>
  <c r="K76" i="8"/>
  <c r="K82" i="8"/>
  <c r="L67" i="8"/>
  <c r="L68" i="8" s="1"/>
  <c r="L75" i="8" s="1"/>
  <c r="K68" i="8"/>
  <c r="K75" i="8" s="1"/>
  <c r="D85" i="8"/>
  <c r="E85" i="8"/>
  <c r="E49" i="8"/>
  <c r="M66" i="8"/>
  <c r="F47" i="8"/>
  <c r="F52" i="8"/>
  <c r="G58" i="8"/>
  <c r="F74" i="8"/>
  <c r="L82" i="8" l="1"/>
  <c r="M67" i="8"/>
  <c r="L76" i="8"/>
  <c r="F85" i="8"/>
  <c r="F49" i="8"/>
  <c r="N66" i="8"/>
  <c r="G47" i="8"/>
  <c r="G52" i="8"/>
  <c r="H58" i="8"/>
  <c r="G74" i="8"/>
  <c r="G49" i="8"/>
  <c r="M82" i="8" l="1"/>
  <c r="N67" i="8"/>
  <c r="N68" i="8" s="1"/>
  <c r="M76" i="8"/>
  <c r="M68" i="8"/>
  <c r="G85" i="8"/>
  <c r="O66" i="8"/>
  <c r="H49" i="8"/>
  <c r="H47" i="8"/>
  <c r="H52" i="8"/>
  <c r="I58" i="8"/>
  <c r="H74" i="8"/>
  <c r="O67" i="8" l="1"/>
  <c r="O68" i="8" s="1"/>
  <c r="N82" i="8"/>
  <c r="N76" i="8"/>
  <c r="I47" i="8"/>
  <c r="I52" i="8"/>
  <c r="J58" i="8"/>
  <c r="I74" i="8"/>
  <c r="I49" i="8"/>
  <c r="P67" i="8" l="1"/>
  <c r="O76" i="8"/>
  <c r="O82" i="8"/>
  <c r="H85" i="8"/>
  <c r="I85" i="8"/>
  <c r="P66" i="8"/>
  <c r="J49" i="8"/>
  <c r="J47" i="8"/>
  <c r="J52" i="8"/>
  <c r="K58" i="8"/>
  <c r="J74" i="8"/>
  <c r="P68" i="8" l="1"/>
  <c r="Q67" i="8"/>
  <c r="P76" i="8"/>
  <c r="P82" i="8"/>
  <c r="J85" i="8"/>
  <c r="K47" i="8"/>
  <c r="K52" i="8"/>
  <c r="L58" i="8"/>
  <c r="K74" i="8"/>
  <c r="K49" i="8"/>
  <c r="R67" i="8" l="1"/>
  <c r="S67" i="8" s="1"/>
  <c r="Q76" i="8"/>
  <c r="Q68" i="8"/>
  <c r="K85" i="8"/>
  <c r="L49" i="8"/>
  <c r="L47" i="8"/>
  <c r="L52" i="8"/>
  <c r="M58" i="8"/>
  <c r="L74" i="8"/>
  <c r="AK24" i="10"/>
  <c r="AC24" i="10"/>
  <c r="Y24" i="10"/>
  <c r="AN43" i="10"/>
  <c r="AM43" i="10"/>
  <c r="AL43" i="10"/>
  <c r="AK43" i="10"/>
  <c r="AJ43" i="10"/>
  <c r="AI43" i="10"/>
  <c r="AH43" i="10"/>
  <c r="AG43" i="10"/>
  <c r="AD43" i="10"/>
  <c r="AC43" i="10"/>
  <c r="AB43" i="10"/>
  <c r="AA43" i="10"/>
  <c r="Z43" i="10"/>
  <c r="Y43" i="10"/>
  <c r="R43" i="10"/>
  <c r="Q43" i="10"/>
  <c r="P43" i="10"/>
  <c r="N43" i="10"/>
  <c r="L43" i="10"/>
  <c r="K43" i="10"/>
  <c r="J43" i="10"/>
  <c r="I43" i="10"/>
  <c r="AN35" i="10"/>
  <c r="AM35" i="10"/>
  <c r="AL35" i="10"/>
  <c r="AK35" i="10"/>
  <c r="AJ35" i="10"/>
  <c r="AI35" i="10"/>
  <c r="AH35" i="10"/>
  <c r="AG35" i="10"/>
  <c r="AF35" i="10"/>
  <c r="AE35" i="10"/>
  <c r="AD35" i="10"/>
  <c r="AC35" i="10"/>
  <c r="AB35" i="10"/>
  <c r="AA35" i="10"/>
  <c r="Z35" i="10"/>
  <c r="Y35" i="10"/>
  <c r="R35" i="10"/>
  <c r="Q35" i="10"/>
  <c r="P35" i="10"/>
  <c r="N35" i="10"/>
  <c r="M35" i="10"/>
  <c r="L35" i="10"/>
  <c r="K35" i="10"/>
  <c r="J35" i="10"/>
  <c r="I35" i="10"/>
  <c r="AN30" i="10"/>
  <c r="AM30" i="10"/>
  <c r="AL30" i="10"/>
  <c r="AK30" i="10"/>
  <c r="AJ30" i="10"/>
  <c r="AI30" i="10"/>
  <c r="AH30" i="10"/>
  <c r="AG30" i="10"/>
  <c r="AD30" i="10"/>
  <c r="AC30" i="10"/>
  <c r="AB30" i="10"/>
  <c r="Z30" i="10"/>
  <c r="Y30" i="10"/>
  <c r="CK30" i="10" s="1"/>
  <c r="R30" i="10"/>
  <c r="P30" i="10"/>
  <c r="H30" i="10" s="1"/>
  <c r="N30" i="10"/>
  <c r="J30" i="10"/>
  <c r="AN24" i="10"/>
  <c r="AL24" i="10"/>
  <c r="AJ24" i="10"/>
  <c r="AH24" i="10"/>
  <c r="AG24" i="10"/>
  <c r="AF24" i="10"/>
  <c r="AD24" i="10"/>
  <c r="AB24" i="10"/>
  <c r="Z24" i="10"/>
  <c r="R24" i="10"/>
  <c r="Q24" i="10"/>
  <c r="P24" i="10"/>
  <c r="H24" i="10" s="1"/>
  <c r="N24" i="10"/>
  <c r="J24" i="10"/>
  <c r="CK24" i="10" l="1"/>
  <c r="D30" i="10"/>
  <c r="CK35" i="10"/>
  <c r="C35" i="10" s="1"/>
  <c r="E35" i="10" s="1"/>
  <c r="F35" i="10" s="1"/>
  <c r="S76" i="8"/>
  <c r="S68" i="8"/>
  <c r="R76" i="8"/>
  <c r="R68" i="8"/>
  <c r="R75" i="8" s="1"/>
  <c r="M47" i="8"/>
  <c r="M52" i="8"/>
  <c r="N58" i="8"/>
  <c r="M74" i="8"/>
  <c r="M49" i="8"/>
  <c r="M43" i="10"/>
  <c r="CK43" i="10" s="1"/>
  <c r="C43" i="10" l="1"/>
  <c r="D43" i="10" s="1"/>
  <c r="E43" i="10"/>
  <c r="F43" i="10" s="1"/>
  <c r="G43" i="10" s="1"/>
  <c r="H43" i="10" s="1"/>
  <c r="S75" i="8"/>
  <c r="L85" i="8"/>
  <c r="M85" i="8"/>
  <c r="O43" i="10"/>
  <c r="N49" i="8"/>
  <c r="N47" i="8"/>
  <c r="N52" i="8"/>
  <c r="O58" i="8"/>
  <c r="N74" i="8"/>
  <c r="B23" i="10"/>
  <c r="C23" i="10" s="1"/>
  <c r="D23" i="10" s="1"/>
  <c r="E23" i="10" s="1"/>
  <c r="F23" i="10" s="1"/>
  <c r="G23" i="10" s="1"/>
  <c r="H23" i="10" s="1"/>
  <c r="I23" i="10" s="1"/>
  <c r="J23" i="10" s="1"/>
  <c r="K23" i="10" s="1"/>
  <c r="L23" i="10" s="1"/>
  <c r="M23" i="10" l="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O47" i="8"/>
  <c r="O52" i="8"/>
  <c r="P58" i="8"/>
  <c r="O74" i="8"/>
  <c r="O49" i="8"/>
  <c r="A5" i="12"/>
  <c r="A4" i="10"/>
  <c r="N85" i="8" l="1"/>
  <c r="O85" i="8"/>
  <c r="BA23" i="10"/>
  <c r="BB23" i="10" s="1"/>
  <c r="BC23" i="10" s="1"/>
  <c r="BD23" i="10" s="1"/>
  <c r="BU23" i="10" s="1"/>
  <c r="BV23" i="10" s="1"/>
  <c r="BW23" i="10" s="1"/>
  <c r="BX23" i="10" s="1"/>
  <c r="AK23" i="10"/>
  <c r="AL23" i="10" s="1"/>
  <c r="AM23" i="10" s="1"/>
  <c r="AN23" i="10" s="1"/>
  <c r="N80" i="8"/>
  <c r="P49" i="8"/>
  <c r="Q49" i="8" s="1"/>
  <c r="R49" i="8" s="1"/>
  <c r="S49" i="8" s="1"/>
  <c r="M80" i="8"/>
  <c r="P47" i="8"/>
  <c r="P52" i="8"/>
  <c r="Q58" i="8"/>
  <c r="R58" i="8" s="1"/>
  <c r="P74" i="8"/>
  <c r="B25" i="12"/>
  <c r="B22" i="12"/>
  <c r="R47" i="8" l="1"/>
  <c r="S58" i="8"/>
  <c r="R52" i="8"/>
  <c r="R74" i="8"/>
  <c r="BE23" i="10"/>
  <c r="BF23" i="10" s="1"/>
  <c r="BG23" i="10" s="1"/>
  <c r="BH23" i="10" s="1"/>
  <c r="BY23" i="10"/>
  <c r="BZ23" i="10" s="1"/>
  <c r="CA23" i="10" s="1"/>
  <c r="CB23" i="10" s="1"/>
  <c r="AO23" i="10"/>
  <c r="AP23" i="10" s="1"/>
  <c r="AQ23" i="10" s="1"/>
  <c r="AR23" i="10" s="1"/>
  <c r="AS23" i="10" s="1"/>
  <c r="AT23" i="10" s="1"/>
  <c r="AU23" i="10" s="1"/>
  <c r="AV23" i="10" s="1"/>
  <c r="AW23" i="10" s="1"/>
  <c r="AX23" i="10" s="1"/>
  <c r="AY23" i="10" s="1"/>
  <c r="AZ23" i="10" s="1"/>
  <c r="BQ23" i="10" s="1"/>
  <c r="BR23" i="10" s="1"/>
  <c r="BS23" i="10" s="1"/>
  <c r="BT23" i="10" s="1"/>
  <c r="O80" i="8"/>
  <c r="Q85" i="8"/>
  <c r="Q47" i="8"/>
  <c r="Q52" i="8"/>
  <c r="Q74" i="8"/>
  <c r="P85" i="8"/>
  <c r="BI23" i="10" l="1"/>
  <c r="BJ23" i="10" s="1"/>
  <c r="BK23" i="10" s="1"/>
  <c r="BL23" i="10" s="1"/>
  <c r="BM23" i="10" s="1"/>
  <c r="BN23" i="10" s="1"/>
  <c r="BO23" i="10" s="1"/>
  <c r="BP23" i="10" s="1"/>
  <c r="CC23" i="10"/>
  <c r="CD23" i="10" s="1"/>
  <c r="CE23" i="10" s="1"/>
  <c r="CF23" i="10" s="1"/>
  <c r="CK23" i="10" s="1"/>
  <c r="CL23" i="10" s="1"/>
  <c r="S47" i="8"/>
  <c r="S74" i="8"/>
  <c r="S52" i="8"/>
  <c r="P80" i="8"/>
  <c r="T67" i="8" l="1"/>
  <c r="A14" i="10" l="1"/>
  <c r="A11" i="10"/>
  <c r="A8" i="10"/>
  <c r="A15" i="12"/>
  <c r="B21" i="12" s="1"/>
  <c r="A12" i="12"/>
  <c r="A9" i="12"/>
  <c r="B83" i="12"/>
  <c r="B58" i="12"/>
  <c r="B41" i="12"/>
  <c r="A8" i="6" l="1"/>
  <c r="A14" i="2" l="1"/>
  <c r="A15" i="11" l="1"/>
  <c r="A12" i="11"/>
  <c r="A9" i="11"/>
  <c r="A5" i="11"/>
  <c r="A15" i="9"/>
  <c r="A12" i="9"/>
  <c r="A9" i="9"/>
  <c r="A15" i="7"/>
  <c r="A12" i="7"/>
  <c r="A9" i="7"/>
  <c r="A5" i="7"/>
  <c r="A4" i="6"/>
  <c r="A14" i="6"/>
  <c r="A11" i="6"/>
  <c r="A6" i="3"/>
  <c r="A4" i="2"/>
  <c r="A5" i="9" s="1"/>
  <c r="A5" i="5"/>
  <c r="A15" i="5"/>
  <c r="A12" i="5"/>
  <c r="A9" i="5"/>
  <c r="A16"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P75" i="8" l="1"/>
  <c r="O75" i="8"/>
  <c r="N75" i="8"/>
  <c r="M79" i="8"/>
  <c r="N79" i="8" l="1"/>
  <c r="O79" i="8" s="1"/>
  <c r="M75" i="8"/>
  <c r="P79" i="8" l="1"/>
  <c r="Q79" i="8" s="1"/>
  <c r="R79" i="8" s="1"/>
  <c r="S79" i="8" s="1"/>
  <c r="AA24" i="10" l="1"/>
  <c r="AI27" i="10" l="1"/>
  <c r="AE24" i="10"/>
  <c r="AM27" i="10" l="1"/>
  <c r="AI24" i="10"/>
  <c r="AQ27" i="10" l="1"/>
  <c r="AM24" i="10"/>
  <c r="AU27" i="10" l="1"/>
  <c r="AQ24" i="10"/>
  <c r="AU24" i="10" l="1"/>
  <c r="AY27" i="10"/>
  <c r="AY24" i="10" l="1"/>
  <c r="BC27" i="10"/>
  <c r="BC24" i="10" l="1"/>
  <c r="BG27" i="10"/>
  <c r="BK27" i="10" l="1"/>
  <c r="BG24" i="10"/>
  <c r="BK24" i="10" l="1"/>
  <c r="BO27" i="10"/>
  <c r="BO24" i="10" l="1"/>
  <c r="BS27" i="10"/>
  <c r="BW27" i="10" l="1"/>
  <c r="CA27" i="10"/>
  <c r="CA24" i="10" s="1"/>
  <c r="BS24" i="10"/>
  <c r="B56" i="8"/>
  <c r="B69" i="8" s="1"/>
  <c r="B70" i="8" s="1"/>
  <c r="BW24" i="10" l="1"/>
  <c r="CE27" i="10"/>
  <c r="CE24" i="10" s="1"/>
  <c r="B77" i="8"/>
  <c r="C56" i="8"/>
  <c r="C69" i="8" s="1"/>
  <c r="D27" i="10" l="1"/>
  <c r="D24" i="10" s="1"/>
  <c r="B71" i="8"/>
  <c r="B78" i="8" s="1"/>
  <c r="C70" i="8"/>
  <c r="C77" i="8"/>
  <c r="D56" i="8"/>
  <c r="D69" i="8" s="1"/>
  <c r="D70" i="8" l="1"/>
  <c r="D77" i="8"/>
  <c r="C71" i="8"/>
  <c r="C78" i="8" s="1"/>
  <c r="B72" i="8"/>
  <c r="C48" i="1"/>
  <c r="C25" i="5" s="1"/>
  <c r="B29" i="8"/>
  <c r="B83" i="8"/>
  <c r="E56" i="8"/>
  <c r="E69" i="8" s="1"/>
  <c r="D71" i="8" l="1"/>
  <c r="D78" i="8" s="1"/>
  <c r="D72" i="8"/>
  <c r="C72" i="8"/>
  <c r="Q75" i="8"/>
  <c r="G53" i="8"/>
  <c r="F56" i="8"/>
  <c r="F69" i="8" s="1"/>
  <c r="B84" i="8"/>
  <c r="B89" i="8" s="1"/>
  <c r="B86" i="8"/>
  <c r="B88" i="8"/>
  <c r="E70" i="8"/>
  <c r="E77" i="8"/>
  <c r="E71" i="8" l="1"/>
  <c r="E78" i="8" s="1"/>
  <c r="C83" i="8"/>
  <c r="D83" i="8"/>
  <c r="H53" i="8"/>
  <c r="G56" i="8"/>
  <c r="G69" i="8" s="1"/>
  <c r="B87" i="8"/>
  <c r="B90" i="8" s="1"/>
  <c r="F70" i="8"/>
  <c r="F71" i="8" s="1"/>
  <c r="F77" i="8"/>
  <c r="F72" i="8" l="1"/>
  <c r="F78" i="8"/>
  <c r="E72" i="8"/>
  <c r="E83" i="8"/>
  <c r="G70" i="8"/>
  <c r="G71" i="8" s="1"/>
  <c r="G77" i="8"/>
  <c r="D88" i="8"/>
  <c r="D86" i="8"/>
  <c r="H56" i="8"/>
  <c r="H69" i="8" s="1"/>
  <c r="I53" i="8"/>
  <c r="C86" i="8"/>
  <c r="C84" i="8"/>
  <c r="C89" i="8" s="1"/>
  <c r="C88" i="8"/>
  <c r="D84" i="8"/>
  <c r="E88" i="8" l="1"/>
  <c r="G72" i="8"/>
  <c r="G78" i="8"/>
  <c r="E86" i="8"/>
  <c r="E87" i="8" s="1"/>
  <c r="E84" i="8"/>
  <c r="E89" i="8" s="1"/>
  <c r="F83" i="8"/>
  <c r="F86" i="8" s="1"/>
  <c r="D89" i="8"/>
  <c r="C87" i="8"/>
  <c r="C90" i="8" s="1"/>
  <c r="D87" i="8"/>
  <c r="I56" i="8"/>
  <c r="I69" i="8" s="1"/>
  <c r="J53" i="8"/>
  <c r="H70" i="8"/>
  <c r="H71" i="8" s="1"/>
  <c r="H77" i="8"/>
  <c r="H72" i="8" l="1"/>
  <c r="H78" i="8"/>
  <c r="H83" i="8" s="1"/>
  <c r="H86" i="8" s="1"/>
  <c r="F88" i="8"/>
  <c r="F87" i="8"/>
  <c r="F90" i="8" s="1"/>
  <c r="F84" i="8"/>
  <c r="F89" i="8" s="1"/>
  <c r="D90" i="8"/>
  <c r="E90" i="8"/>
  <c r="I70" i="8"/>
  <c r="I77" i="8"/>
  <c r="J56" i="8"/>
  <c r="J69" i="8" s="1"/>
  <c r="K53" i="8"/>
  <c r="I71" i="8" l="1"/>
  <c r="I78" i="8" s="1"/>
  <c r="G83" i="8"/>
  <c r="J70" i="8"/>
  <c r="J77" i="8"/>
  <c r="L53" i="8"/>
  <c r="K56" i="8"/>
  <c r="K69" i="8" s="1"/>
  <c r="G84" i="8" l="1"/>
  <c r="G89" i="8" s="1"/>
  <c r="H88" i="8"/>
  <c r="G86" i="8"/>
  <c r="H84" i="8"/>
  <c r="J71" i="8"/>
  <c r="J78" i="8" s="1"/>
  <c r="G88" i="8"/>
  <c r="I72" i="8"/>
  <c r="K70" i="8"/>
  <c r="K77" i="8"/>
  <c r="M53" i="8"/>
  <c r="L56" i="8"/>
  <c r="L69" i="8" s="1"/>
  <c r="I83" i="8"/>
  <c r="H89" i="8" l="1"/>
  <c r="H87" i="8"/>
  <c r="G87" i="8"/>
  <c r="G90" i="8" s="1"/>
  <c r="K71" i="8"/>
  <c r="K78" i="8" s="1"/>
  <c r="J72" i="8"/>
  <c r="L70" i="8"/>
  <c r="L71" i="8" s="1"/>
  <c r="L77" i="8"/>
  <c r="I86" i="8"/>
  <c r="I84" i="8"/>
  <c r="I89" i="8" s="1"/>
  <c r="I88" i="8"/>
  <c r="M56" i="8"/>
  <c r="M69" i="8" s="1"/>
  <c r="N53" i="8"/>
  <c r="H90" i="8" l="1"/>
  <c r="L72" i="8"/>
  <c r="L78" i="8"/>
  <c r="K72" i="8"/>
  <c r="I87" i="8"/>
  <c r="I90" i="8" s="1"/>
  <c r="N56" i="8"/>
  <c r="N69" i="8" s="1"/>
  <c r="O53" i="8"/>
  <c r="J83" i="8"/>
  <c r="K83" i="8"/>
  <c r="M70" i="8"/>
  <c r="M71" i="8" s="1"/>
  <c r="M77" i="8"/>
  <c r="M72" i="8" l="1"/>
  <c r="M78" i="8"/>
  <c r="L83" i="8"/>
  <c r="L86" i="8" s="1"/>
  <c r="O56" i="8"/>
  <c r="O69" i="8" s="1"/>
  <c r="P53" i="8"/>
  <c r="N70" i="8"/>
  <c r="N71" i="8" s="1"/>
  <c r="N77" i="8"/>
  <c r="K86" i="8"/>
  <c r="K88" i="8"/>
  <c r="K84" i="8"/>
  <c r="J86" i="8"/>
  <c r="J88" i="8"/>
  <c r="J84" i="8"/>
  <c r="J89" i="8" s="1"/>
  <c r="K89" i="8" l="1"/>
  <c r="N72" i="8"/>
  <c r="N78" i="8"/>
  <c r="L88" i="8"/>
  <c r="M83" i="8"/>
  <c r="M86" i="8" s="1"/>
  <c r="M87" i="8" s="1"/>
  <c r="L84" i="8"/>
  <c r="L89" i="8" s="1"/>
  <c r="L87" i="8"/>
  <c r="O70" i="8"/>
  <c r="O77" i="8"/>
  <c r="Q53" i="8"/>
  <c r="P56" i="8"/>
  <c r="P69" i="8" s="1"/>
  <c r="J87" i="8"/>
  <c r="J90" i="8" s="1"/>
  <c r="K87" i="8"/>
  <c r="O71" i="8" l="1"/>
  <c r="O78" i="8" s="1"/>
  <c r="M90" i="8"/>
  <c r="M88" i="8"/>
  <c r="N83" i="8"/>
  <c r="N86" i="8" s="1"/>
  <c r="N87" i="8" s="1"/>
  <c r="N90" i="8" s="1"/>
  <c r="M84" i="8"/>
  <c r="M89" i="8" s="1"/>
  <c r="Q82" i="8"/>
  <c r="K90" i="8"/>
  <c r="L90" i="8"/>
  <c r="P70" i="8"/>
  <c r="P77" i="8"/>
  <c r="R53" i="8" l="1"/>
  <c r="P71" i="8"/>
  <c r="P78" i="8" s="1"/>
  <c r="O72" i="8"/>
  <c r="N88" i="8"/>
  <c r="O83" i="8"/>
  <c r="O84" i="8" s="1"/>
  <c r="N84" i="8"/>
  <c r="N89" i="8" s="1"/>
  <c r="Q56" i="8"/>
  <c r="Q69" i="8" s="1"/>
  <c r="R82" i="8" l="1"/>
  <c r="Q77" i="8"/>
  <c r="Q70" i="8"/>
  <c r="P72" i="8"/>
  <c r="O89" i="8"/>
  <c r="P83" i="8"/>
  <c r="P86" i="8" s="1"/>
  <c r="O86" i="8"/>
  <c r="O87" i="8" s="1"/>
  <c r="O90" i="8" s="1"/>
  <c r="O88" i="8"/>
  <c r="S53" i="8" l="1"/>
  <c r="R56" i="8"/>
  <c r="R69" i="8" s="1"/>
  <c r="Q71" i="8"/>
  <c r="Q78" i="8" s="1"/>
  <c r="Q83" i="8" s="1"/>
  <c r="Q86" i="8" s="1"/>
  <c r="P84" i="8"/>
  <c r="P89" i="8" s="1"/>
  <c r="P88" i="8"/>
  <c r="P87" i="8"/>
  <c r="G28" i="8" s="1"/>
  <c r="S82" i="8" l="1"/>
  <c r="R77" i="8"/>
  <c r="R70" i="8"/>
  <c r="Q72" i="8"/>
  <c r="P90" i="8"/>
  <c r="Q87" i="8"/>
  <c r="Q84" i="8"/>
  <c r="Q88" i="8"/>
  <c r="S56" i="8" l="1"/>
  <c r="S69" i="8" s="1"/>
  <c r="S77" i="8" s="1"/>
  <c r="R71" i="8"/>
  <c r="R78" i="8" s="1"/>
  <c r="R83" i="8" s="1"/>
  <c r="Q89" i="8"/>
  <c r="Q90" i="8"/>
  <c r="S70" i="8" l="1"/>
  <c r="S71" i="8" s="1"/>
  <c r="S78" i="8" s="1"/>
  <c r="S83" i="8" s="1"/>
  <c r="R72" i="8"/>
  <c r="R86" i="8"/>
  <c r="R87" i="8" s="1"/>
  <c r="R90" i="8" s="1"/>
  <c r="R88" i="8"/>
  <c r="R84" i="8"/>
  <c r="R89" i="8" s="1"/>
  <c r="C57" i="10"/>
  <c r="C53" i="10"/>
  <c r="C32" i="10"/>
  <c r="E32" i="10" s="1"/>
  <c r="F32" i="10" s="1"/>
  <c r="G32" i="10" s="1"/>
  <c r="H32" i="10" s="1"/>
  <c r="C33" i="10"/>
  <c r="E33" i="10" s="1"/>
  <c r="F33" i="10" s="1"/>
  <c r="G33" i="10" s="1"/>
  <c r="H33" i="10" s="1"/>
  <c r="B27" i="12"/>
  <c r="B47" i="12" s="1"/>
  <c r="D53" i="10" l="1"/>
  <c r="E53" i="10"/>
  <c r="F53" i="10" s="1"/>
  <c r="G53" i="10" s="1"/>
  <c r="H53" i="10" s="1"/>
  <c r="D57" i="10"/>
  <c r="E57" i="10"/>
  <c r="F57" i="10" s="1"/>
  <c r="G57" i="10" s="1"/>
  <c r="H57" i="10" s="1"/>
  <c r="S72" i="8"/>
  <c r="S86" i="8"/>
  <c r="S87" i="8" s="1"/>
  <c r="S90" i="8" s="1"/>
  <c r="G27" i="8" s="1"/>
  <c r="S88" i="8"/>
  <c r="S84" i="8"/>
  <c r="S89" i="8" s="1"/>
  <c r="G26" i="8" s="1"/>
  <c r="B51" i="12"/>
  <c r="B43" i="12"/>
  <c r="B34" i="12"/>
  <c r="B55" i="12"/>
  <c r="B68" i="12"/>
  <c r="B80" i="12"/>
  <c r="B82" i="12"/>
  <c r="B38" i="12"/>
  <c r="B72" i="12"/>
  <c r="B60" i="12"/>
  <c r="B64" i="12"/>
  <c r="C49" i="1"/>
  <c r="G37" i="10" l="1"/>
  <c r="H37" i="10" s="1"/>
  <c r="G40" i="10"/>
  <c r="H40" i="10" s="1"/>
  <c r="G41" i="10"/>
  <c r="H41" i="10"/>
  <c r="D40" i="10"/>
  <c r="D39" i="10"/>
  <c r="G39" i="10"/>
  <c r="H39" i="10"/>
  <c r="D38" i="10"/>
  <c r="G38" i="10"/>
  <c r="H38" i="10" s="1"/>
  <c r="D41" i="10"/>
  <c r="D37" i="10"/>
  <c r="O35" i="10"/>
  <c r="G35" i="10" s="1"/>
  <c r="H35" i="10" s="1"/>
  <c r="D35" i="10"/>
</calcChain>
</file>

<file path=xl/sharedStrings.xml><?xml version="1.0" encoding="utf-8"?>
<sst xmlns="http://schemas.openxmlformats.org/spreadsheetml/2006/main" count="1270" uniqueCount="608">
  <si>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</si>
  <si>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</si>
  <si>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</si>
  <si>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</si>
  <si>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</si>
  <si>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</si>
  <si>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</si>
  <si>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</si>
  <si>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</si>
  <si>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</si>
  <si>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</si>
  <si>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</si>
  <si>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</si>
  <si>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</si>
  <si>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</si>
  <si>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</si>
  <si>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</si>
  <si>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</si>
  <si>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</si>
  <si>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</si>
  <si>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</si>
  <si>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</si>
  <si>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</si>
  <si>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</si>
  <si>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</si>
  <si>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</si>
  <si>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</si>
  <si>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</si>
  <si>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</si>
  <si>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</si>
  <si>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</si>
  <si>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</si>
  <si>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</si>
  <si>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</si>
  <si>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</si>
  <si>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</si>
  <si>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</si>
  <si>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</si>
  <si>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</si>
  <si>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</si>
  <si>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</si>
  <si>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</si>
  <si>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</si>
  <si>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</si>
  <si>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</si>
  <si>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</si>
  <si>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</si>
  <si>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</si>
  <si>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</si>
  <si>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</si>
  <si>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</si>
  <si>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</si>
  <si>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</si>
  <si>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</si>
  <si>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</si>
  <si>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</si>
  <si>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</si>
  <si>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</si>
  <si>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</si>
  <si>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</si>
  <si>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</si>
  <si>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</si>
  <si>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</si>
  <si>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</si>
  <si>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</si>
  <si>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</si>
  <si>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</si>
  <si>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</si>
  <si>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</si>
  <si>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</si>
  <si>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</si>
  <si>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</si>
  <si>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</si>
  <si>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</si>
  <si>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</si>
  <si>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</si>
  <si>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</si>
  <si>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</si>
  <si>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</si>
  <si>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</si>
  <si>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</si>
  <si>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</si>
  <si>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</si>
  <si>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</si>
  <si>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</si>
  <si>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</si>
  <si>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</si>
  <si>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</si>
  <si>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</si>
  <si>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</si>
  <si>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</si>
  <si>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</si>
  <si>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</si>
  <si>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</si>
  <si>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</si>
  <si>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</si>
  <si>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</si>
  <si>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</si>
  <si>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</si>
  <si>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</si>
  <si>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</si>
  <si>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</si>
  <si>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</si>
  <si>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</si>
  <si>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</si>
  <si>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</si>
  <si>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</si>
  <si>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</si>
  <si>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</si>
  <si>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</si>
  <si>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</si>
  <si>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</si>
  <si>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</si>
  <si>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</si>
  <si>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</si>
  <si>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</si>
  <si>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</si>
  <si>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</si>
  <si>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</si>
  <si>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</si>
  <si>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</si>
  <si>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</si>
  <si>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</si>
  <si>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</si>
  <si>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</si>
  <si>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</si>
  <si>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</si>
  <si>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</si>
  <si>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</si>
  <si>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</si>
  <si>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</si>
  <si>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</si>
  <si>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</si>
  <si>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</si>
  <si>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</si>
  <si>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</si>
  <si>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</si>
  <si>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</si>
  <si>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</si>
  <si>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</si>
  <si>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</si>
  <si>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</si>
  <si>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</si>
  <si>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</si>
  <si>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</si>
  <si>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</si>
  <si>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</si>
  <si>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</si>
  <si>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</si>
  <si>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</si>
  <si>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</si>
  <si>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</si>
  <si>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</si>
  <si>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</si>
  <si>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</si>
  <si>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</si>
  <si>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</si>
  <si>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</si>
  <si>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</si>
  <si>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</si>
  <si>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</si>
  <si>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</si>
  <si>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</si>
  <si>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</si>
  <si>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</si>
  <si>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</si>
  <si>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</si>
  <si>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</si>
  <si>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</si>
  <si>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</si>
  <si>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</si>
  <si>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</si>
  <si>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</si>
  <si>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</si>
  <si>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</si>
  <si>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</si>
  <si>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</si>
  <si>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</si>
  <si>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</si>
  <si>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</si>
  <si>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</si>
  <si>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</si>
  <si>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</si>
  <si>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</si>
  <si>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</si>
  <si>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</si>
  <si>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</si>
  <si>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</si>
  <si>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</si>
  <si>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</si>
  <si>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</si>
  <si>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</si>
  <si>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</si>
  <si>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</si>
  <si>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</si>
  <si>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</si>
  <si>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</si>
  <si>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</si>
  <si>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</si>
  <si>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</si>
  <si>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</si>
  <si>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</si>
  <si>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</si>
  <si>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</si>
  <si>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</si>
  <si>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</si>
  <si>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</si>
  <si>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</si>
  <si>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</si>
  <si>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</si>
  <si>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</si>
  <si>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</si>
  <si>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</si>
  <si>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</si>
  <si>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</si>
  <si>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</si>
  <si>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</si>
  <si>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</si>
  <si>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</si>
  <si>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</si>
  <si>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</si>
  <si>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</si>
  <si>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</si>
  <si>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</si>
  <si>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</si>
  <si>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</si>
  <si>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</si>
  <si>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</si>
  <si>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</si>
  <si>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</si>
  <si>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</si>
  <si>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</si>
  <si>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</si>
  <si>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</si>
  <si>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</si>
  <si>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</si>
  <si>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</si>
  <si>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</si>
  <si>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</si>
  <si>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</si>
  <si>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</si>
  <si>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</si>
  <si>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</si>
  <si>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</si>
  <si>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</si>
  <si>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</si>
  <si>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</si>
  <si>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</si>
  <si>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</si>
  <si>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</si>
  <si>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</si>
  <si>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</si>
  <si>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</si>
  <si>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</si>
  <si>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</si>
  <si>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</si>
  <si>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</si>
  <si>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</si>
  <si>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</si>
  <si>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</si>
  <si>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</si>
  <si>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</si>
  <si>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</si>
  <si>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</si>
  <si>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</si>
  <si>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</si>
  <si>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</si>
  <si>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</si>
  <si>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</si>
  <si>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</si>
  <si>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</si>
  <si>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</si>
  <si>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</si>
  <si>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</si>
  <si>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</si>
  <si>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</si>
  <si>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</si>
  <si>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</si>
  <si>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</si>
  <si>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</si>
  <si>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</si>
  <si>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</si>
  <si>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</si>
  <si>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</si>
  <si>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</si>
  <si>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</si>
  <si>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</si>
  <si>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</si>
  <si>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</si>
  <si>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</si>
  <si>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</si>
  <si>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</si>
  <si>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</si>
  <si>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</si>
  <si>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</si>
  <si>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</si>
  <si>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</si>
  <si>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</si>
  <si>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</si>
  <si>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</si>
  <si>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</si>
  <si>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</si>
  <si>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</si>
  <si>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</si>
  <si>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</si>
  <si>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</si>
  <si>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</si>
  <si>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</si>
  <si>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</si>
  <si>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</si>
  <si>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</si>
  <si>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</si>
  <si>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</si>
  <si>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</si>
  <si>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</si>
  <si>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</si>
  <si>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</si>
  <si>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</si>
  <si>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</si>
  <si>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</si>
  <si>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</si>
  <si>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</si>
  <si>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</si>
  <si>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</si>
  <si>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</si>
  <si>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</si>
  <si>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</si>
  <si>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</si>
  <si>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</si>
  <si>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</si>
  <si>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</si>
  <si>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</si>
  <si>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</si>
  <si>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</si>
  <si>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</si>
  <si>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</si>
  <si>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</si>
  <si>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</si>
  <si>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</si>
  <si>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</si>
  <si>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</si>
  <si>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</si>
  <si>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</si>
  <si>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</si>
  <si>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</si>
  <si>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</si>
  <si>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</si>
  <si>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</si>
  <si>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</si>
  <si>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</si>
  <si>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</si>
  <si>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</si>
  <si>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</si>
  <si>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</si>
  <si>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</si>
  <si>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</si>
  <si>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</si>
  <si>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</si>
  <si>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</si>
  <si>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</si>
  <si>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</si>
  <si>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</si>
  <si>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</si>
  <si>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</si>
  <si>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</si>
  <si>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</si>
  <si>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</si>
  <si>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</si>
  <si>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</si>
  <si>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</si>
  <si>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</si>
  <si>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</si>
  <si>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</si>
  <si>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</si>
  <si>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</si>
  <si>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</si>
  <si>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</si>
  <si>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</si>
  <si>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</si>
  <si>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</si>
  <si>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</si>
  <si>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</si>
  <si>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</si>
  <si>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</si>
  <si>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</si>
  <si>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</si>
  <si>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</si>
  <si>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</si>
  <si>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</si>
  <si>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</si>
  <si>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</si>
  <si>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</si>
  <si>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</si>
  <si>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</si>
  <si>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</si>
  <si>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</si>
  <si>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</si>
  <si>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</si>
  <si>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</si>
  <si>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</si>
  <si>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</si>
  <si>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</si>
  <si>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</si>
  <si>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</si>
  <si>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</si>
  <si>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</si>
  <si>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</si>
  <si>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</si>
  <si>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</si>
  <si>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</si>
  <si>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</si>
  <si>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</si>
  <si>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</si>
  <si>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</si>
  <si>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</si>
  <si>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</si>
  <si>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</si>
  <si>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</si>
  <si>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</si>
  <si>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</si>
  <si>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</si>
  <si>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</si>
  <si>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</si>
  <si>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</si>
  <si>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</si>
  <si>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</si>
  <si>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</si>
  <si>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</si>
  <si>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</si>
  <si>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</si>
  <si>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</si>
  <si>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</si>
  <si>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</si>
  <si>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</si>
  <si>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</si>
  <si>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</si>
  <si>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</si>
  <si>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</si>
  <si>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</si>
  <si>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</si>
  <si>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</si>
  <si>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</si>
  <si>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</si>
  <si>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</si>
  <si>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</si>
  <si>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</si>
  <si>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</si>
  <si>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</si>
  <si>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</si>
  <si>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</si>
  <si>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</si>
  <si>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</si>
  <si>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</si>
  <si>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</si>
  <si>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</si>
  <si>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</si>
  <si>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</si>
  <si>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</si>
  <si>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</si>
  <si>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</si>
  <si>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</si>
  <si>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</si>
  <si>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</si>
  <si>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</si>
  <si>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</si>
  <si>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</si>
  <si>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</si>
  <si>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</si>
  <si>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</si>
  <si>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</si>
  <si>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</si>
  <si>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</si>
  <si>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</si>
  <si>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</si>
  <si>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</si>
  <si>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</si>
  <si>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</si>
  <si>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</si>
  <si>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</si>
  <si>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</si>
  <si>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</si>
  <si>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</si>
  <si>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</si>
  <si>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</si>
  <si>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</si>
  <si>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</si>
  <si>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</si>
  <si>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</si>
  <si>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</si>
  <si>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</si>
  <si>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</si>
  <si>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</si>
  <si>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</si>
  <si>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</si>
  <si>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</si>
  <si>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</si>
  <si>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</si>
  <si>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</si>
  <si>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</si>
  <si>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</si>
  <si>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</si>
  <si>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</si>
  <si>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</si>
  <si>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</si>
  <si>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</si>
  <si>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</si>
  <si>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</si>
  <si>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</si>
  <si>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</si>
  <si>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</si>
  <si>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</si>
  <si>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</si>
  <si>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</si>
  <si>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</si>
  <si>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</si>
  <si>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</si>
  <si>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</si>
  <si>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</si>
  <si>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</si>
  <si>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</si>
  <si>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</si>
  <si>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</si>
  <si>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</si>
  <si>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</si>
  <si>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</si>
  <si>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</si>
  <si>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</si>
  <si>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</si>
  <si>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</si>
  <si>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</si>
  <si>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</si>
  <si>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</si>
  <si>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</si>
  <si>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</si>
  <si>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</si>
  <si>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</si>
  <si>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</si>
  <si>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</si>
  <si>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</si>
  <si>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</si>
  <si>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</si>
  <si>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</si>
  <si>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</si>
  <si>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</si>
  <si>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</si>
  <si>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</si>
  <si>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</si>
  <si>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</si>
  <si>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</si>
  <si>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</si>
  <si>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</si>
  <si>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</si>
  <si>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</si>
  <si>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t>
  </si>
  <si>
    <t>нет</t>
  </si>
  <si>
    <t>отсутствуют</t>
  </si>
  <si>
    <t>нд</t>
  </si>
  <si>
    <t>проектирование</t>
  </si>
  <si>
    <t xml:space="preserve"> снижение себестоимости вырабатываемой тепловой энергии;</t>
  </si>
  <si>
    <t>замена морально и физически изношенного оборудования; снижение темпов роста тарифа на тепловую энергию</t>
  </si>
  <si>
    <t>2021 год</t>
  </si>
  <si>
    <t>2022 год</t>
  </si>
  <si>
    <t>2023 год</t>
  </si>
  <si>
    <t>2024 год</t>
  </si>
  <si>
    <t>Кредит (лизинг), руб.</t>
  </si>
  <si>
    <t>местного</t>
  </si>
  <si>
    <t>Вводимая мощность (в том числе прирост), Гкал/ч</t>
  </si>
  <si>
    <r>
      <t>другое</t>
    </r>
    <r>
      <rPr>
        <vertAlign val="superscript"/>
        <sz val="12"/>
        <color rgb="FF000000"/>
        <rFont val="Times New Roman"/>
        <family val="1"/>
        <charset val="204"/>
      </rPr>
      <t>3)    Гкал/ч</t>
    </r>
  </si>
  <si>
    <t>Муниципальное образование "Гусевский городской округ"</t>
  </si>
  <si>
    <t>да</t>
  </si>
  <si>
    <t>H_KGK_01</t>
  </si>
  <si>
    <t>J_KGK_01</t>
  </si>
  <si>
    <t>Реконструкция производственного объекта "Гусевская ТЭЦ" г. Гусев</t>
  </si>
  <si>
    <t>Реконструкция</t>
  </si>
  <si>
    <t>1. Снижение удельных расходов условного топлива.
2. Снижение затрат электроэнергии на выработку теплоэнергии.
3. Снижение эксплуатационных затрат на выработку теплоэнергии.</t>
  </si>
  <si>
    <t>В состав объекта входит: теплофикационное оборудование по выработке тепловой энергии и электрогенерирующее оборудование</t>
  </si>
  <si>
    <t xml:space="preserve"> - моральный и физический износ,                                                                                                              - низкие технико-экономические характеристики </t>
  </si>
  <si>
    <t>Чистая приведённая стоимость (NPV) через 15 лет после ввода объекта в эксплуатацию, руб.</t>
  </si>
  <si>
    <t>2025 год</t>
  </si>
  <si>
    <t>2026 год</t>
  </si>
  <si>
    <t>2027 год</t>
  </si>
  <si>
    <t>2028 год</t>
  </si>
  <si>
    <t>2029 год</t>
  </si>
  <si>
    <t>2030 год</t>
  </si>
  <si>
    <t>2031 год</t>
  </si>
  <si>
    <t>2032 год</t>
  </si>
  <si>
    <t>2033 год</t>
  </si>
  <si>
    <t>2034 год</t>
  </si>
  <si>
    <t>2035 год</t>
  </si>
  <si>
    <t>Проект</t>
  </si>
  <si>
    <t>Сметная стоимость проекта в ценах 1 кв. 2019 года с НДС, млн. руб.</t>
  </si>
  <si>
    <t xml:space="preserve">Акционерное общество "Калининградская генерирующая компания" </t>
  </si>
  <si>
    <t>АО "Калининградская генерирующая компания"</t>
  </si>
  <si>
    <t>2014</t>
  </si>
  <si>
    <t>Год раскрытия информации: 2021 год</t>
  </si>
  <si>
    <t>2036 год</t>
  </si>
  <si>
    <t>2037 год</t>
  </si>
  <si>
    <t>СиПР ЕЭС 2021-2027</t>
  </si>
  <si>
    <t>СиПР электроэнергетики Калининградской области на 2022-2026гг.</t>
  </si>
  <si>
    <t xml:space="preserve">Факт </t>
  </si>
  <si>
    <t>Остаток</t>
  </si>
  <si>
    <t>по состоянию на 01.01.2020</t>
  </si>
  <si>
    <t>по состоянию на 01.01.2021</t>
  </si>
  <si>
    <t>по состоянию на 01.01.2022</t>
  </si>
  <si>
    <t>по состоянию на 01.01.2023</t>
  </si>
  <si>
    <t>Год раскрытия информации: 2023 год</t>
  </si>
  <si>
    <t>2038 год</t>
  </si>
  <si>
    <t>2039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</si>
</sst>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1"/>
      <color indexed="2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6" fillId="0" borderId="0" applyFont="0" applyFill="0" applyBorder="0" applyAlignment="0" applyProtection="0"/>
    <xf numFmtId="166" fontId="16" fillId="0" borderId="0" applyFont="0" applyFill="0" applyBorder="0" applyAlignment="0" applyProtection="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applyAlignment="1">
      <alignment vertical="center"/>
    </xf>
    <xf numFmtId="0" fontId="38" fillId="0" borderId="0" xfId="49" applyFont="1"/>
    <xf numFmtId="0" fontId="11" fillId="0" borderId="0" xfId="2" applyAlignment="1">
      <alignment horizontal="left"/>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3" xfId="67" applyFont="1" applyBorder="1" applyAlignment="1">
      <alignment vertical="center" wrapText="1"/>
    </xf>
    <xf numFmtId="3" fontId="36" fillId="0" borderId="34" xfId="67" applyNumberFormat="1" applyFont="1" applyBorder="1" applyAlignment="1">
      <alignment vertical="center"/>
    </xf>
    <xf numFmtId="0" fontId="7" fillId="0" borderId="32" xfId="67" applyFont="1" applyBorder="1" applyAlignment="1">
      <alignment vertical="center" wrapText="1"/>
    </xf>
    <xf numFmtId="3" fontId="36" fillId="0" borderId="35" xfId="67" applyNumberFormat="1" applyFont="1" applyBorder="1" applyAlignment="1">
      <alignment vertical="center"/>
    </xf>
    <xf numFmtId="0" fontId="7" fillId="0" borderId="36" xfId="67" applyFont="1" applyBorder="1" applyAlignment="1">
      <alignment vertical="center" wrapText="1"/>
    </xf>
    <xf numFmtId="3" fontId="36" fillId="0" borderId="37" xfId="67" applyNumberFormat="1" applyFont="1" applyBorder="1" applyAlignment="1">
      <alignment vertical="center"/>
    </xf>
    <xf numFmtId="0" fontId="65" fillId="0" borderId="38" xfId="67" applyFont="1" applyBorder="1" applyAlignment="1">
      <alignment vertical="center" wrapText="1"/>
    </xf>
    <xf numFmtId="10" fontId="36" fillId="0" borderId="37" xfId="67" applyNumberFormat="1" applyFont="1" applyBorder="1" applyAlignment="1">
      <alignment vertical="center"/>
    </xf>
    <xf numFmtId="0" fontId="7" fillId="0" borderId="38" xfId="67" applyFont="1" applyBorder="1" applyAlignment="1">
      <alignment vertical="center" wrapText="1"/>
    </xf>
    <xf numFmtId="9" fontId="36" fillId="0" borderId="39" xfId="67" applyNumberFormat="1" applyFont="1" applyBorder="1" applyAlignment="1">
      <alignment vertical="center"/>
    </xf>
    <xf numFmtId="0" fontId="7" fillId="0" borderId="24" xfId="67" applyFont="1" applyBorder="1" applyAlignment="1">
      <alignment vertical="center" wrapText="1"/>
    </xf>
    <xf numFmtId="3" fontId="36" fillId="0" borderId="33" xfId="67" applyNumberFormat="1" applyFont="1" applyBorder="1" applyAlignment="1">
      <alignment vertical="center"/>
    </xf>
    <xf numFmtId="0" fontId="7" fillId="0" borderId="23" xfId="67" applyFont="1" applyBorder="1" applyAlignment="1">
      <alignment vertical="center" wrapText="1"/>
    </xf>
    <xf numFmtId="10" fontId="36" fillId="0" borderId="40" xfId="67" applyNumberFormat="1" applyFont="1" applyBorder="1" applyAlignment="1">
      <alignment vertical="center"/>
    </xf>
    <xf numFmtId="10" fontId="36" fillId="0" borderId="32" xfId="67" applyNumberFormat="1" applyFont="1" applyBorder="1" applyAlignment="1">
      <alignment vertical="center"/>
    </xf>
    <xf numFmtId="0" fontId="7" fillId="0" borderId="41" xfId="67" applyFont="1" applyBorder="1" applyAlignment="1">
      <alignment vertical="center" wrapText="1"/>
    </xf>
    <xf numFmtId="169" fontId="36" fillId="0" borderId="38" xfId="67" applyNumberFormat="1" applyFont="1" applyBorder="1" applyAlignment="1">
      <alignment vertical="center"/>
    </xf>
    <xf numFmtId="0" fontId="66" fillId="0" borderId="0" xfId="67" applyFont="1" applyAlignment="1">
      <alignment vertical="center"/>
    </xf>
    <xf numFmtId="0" fontId="67" fillId="0" borderId="0" xfId="67" applyFont="1" applyAlignment="1">
      <alignment vertical="center" wrapText="1"/>
    </xf>
    <xf numFmtId="3" fontId="67" fillId="0" borderId="0" xfId="67" applyNumberFormat="1" applyFont="1" applyAlignment="1">
      <alignment horizontal="center" vertical="center"/>
    </xf>
    <xf numFmtId="0" fontId="68" fillId="0" borderId="0" xfId="62" applyFont="1"/>
    <xf numFmtId="0" fontId="11" fillId="0" borderId="0" xfId="67" applyAlignment="1">
      <alignment vertical="center"/>
    </xf>
    <xf numFmtId="3" fontId="69" fillId="0" borderId="0" xfId="67" applyNumberFormat="1" applyFont="1" applyAlignment="1">
      <alignment vertical="center"/>
    </xf>
    <xf numFmtId="0" fontId="59" fillId="0" borderId="0" xfId="50" applyFont="1" applyAlignment="1">
      <alignment wrapText="1"/>
    </xf>
    <xf numFmtId="0" fontId="70" fillId="0" borderId="0" xfId="50" applyFont="1"/>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1"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3" fontId="11" fillId="0" borderId="1" xfId="0" applyNumberFormat="1" applyFont="1" applyBorder="1" applyAlignment="1">
      <alignment horizontal="center" vertical="center"/>
    </xf>
    <xf numFmtId="173" fontId="11" fillId="0" borderId="1" xfId="2" applyNumberFormat="1" applyBorder="1" applyAlignment="1">
      <alignment horizontal="center" vertical="center" wrapText="1"/>
    </xf>
    <xf numFmtId="173" fontId="42" fillId="0" borderId="1" xfId="0" applyNumberFormat="1" applyFont="1" applyBorder="1" applyAlignment="1">
      <alignment horizontal="center" vertical="center"/>
    </xf>
    <xf numFmtId="0" fontId="42" fillId="0" borderId="10" xfId="2" applyFont="1" applyBorder="1" applyAlignment="1">
      <alignment horizontal="center" vertical="center" wrapText="1"/>
    </xf>
    <xf numFmtId="49" fontId="7" fillId="0" borderId="4" xfId="1" applyNumberFormat="1" applyFont="1" applyBorder="1" applyAlignment="1">
      <alignment horizontal="center" vertical="center"/>
    </xf>
    <xf numFmtId="173" fontId="7" fillId="24" borderId="1" xfId="2" applyNumberFormat="1" applyFont="1" applyFill="1" applyBorder="1" applyAlignment="1">
      <alignment horizontal="center" vertical="center" wrapText="1"/>
    </xf>
    <xf numFmtId="0" fontId="5" fillId="0" borderId="0" xfId="1" applyFont="1" applyAlignment="1">
      <alignment horizontal="center" vertical="center"/>
    </xf>
    <xf numFmtId="0" fontId="11" fillId="0" borderId="1" xfId="1" applyFont="1" applyBorder="1" applyAlignment="1">
      <alignment vertical="center" wrapText="1"/>
    </xf>
    <xf numFmtId="173" fontId="39" fillId="24" borderId="1" xfId="2" applyNumberFormat="1" applyFont="1" applyFill="1" applyBorder="1" applyAlignment="1">
      <alignment horizontal="center" vertical="center" wrapText="1"/>
    </xf>
    <xf numFmtId="173" fontId="11" fillId="24" borderId="1" xfId="0" applyNumberFormat="1" applyFont="1" applyFill="1" applyBorder="1" applyAlignment="1">
      <alignment horizontal="center" vertical="center"/>
    </xf>
    <xf numFmtId="173" fontId="11" fillId="24" borderId="1" xfId="2" applyNumberFormat="1" applyFill="1" applyBorder="1" applyAlignment="1">
      <alignment horizontal="center" vertical="center" wrapText="1"/>
    </xf>
    <xf numFmtId="0" fontId="11" fillId="0" borderId="1" xfId="62" applyFont="1" applyBorder="1" applyAlignment="1">
      <alignment horizontal="center" vertical="center" wrapText="1"/>
    </xf>
    <xf numFmtId="0" fontId="40" fillId="24" borderId="0" xfId="2" applyFont="1" applyFill="1"/>
    <xf numFmtId="0" fontId="12" fillId="24" borderId="0" xfId="2" applyFont="1" applyFill="1" applyAlignment="1">
      <alignment horizontal="right" vertical="center"/>
    </xf>
    <xf numFmtId="0" fontId="11" fillId="24" borderId="0" xfId="2" applyFill="1"/>
    <xf numFmtId="0" fontId="12" fillId="24" borderId="0" xfId="2" applyFont="1" applyFill="1" applyAlignment="1">
      <alignment horizontal="right"/>
    </xf>
    <xf numFmtId="0" fontId="11" fillId="24" borderId="0" xfId="2" applyFill="1" applyAlignment="1">
      <alignment horizontal="right"/>
    </xf>
    <xf numFmtId="0" fontId="49" fillId="24" borderId="0" xfId="2" applyFont="1" applyFill="1"/>
    <xf numFmtId="0" fontId="49" fillId="24" borderId="0" xfId="2" applyFont="1" applyFill="1" applyAlignment="1">
      <alignment horizontal="center"/>
    </xf>
    <xf numFmtId="0" fontId="5" fillId="24" borderId="0" xfId="1" applyFont="1" applyFill="1" applyAlignment="1">
      <alignment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Alignment="1">
      <alignment vertical="center"/>
    </xf>
    <xf numFmtId="2" fontId="51"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5" xfId="2" applyFont="1" applyFill="1" applyBorder="1" applyAlignment="1">
      <alignment horizontal="justify"/>
    </xf>
    <xf numFmtId="0" fontId="40" fillId="24" borderId="25" xfId="2" applyFont="1" applyFill="1" applyBorder="1" applyAlignment="1">
      <alignment horizontal="justify"/>
    </xf>
    <xf numFmtId="0" fontId="40" fillId="24" borderId="26" xfId="2" applyFont="1" applyFill="1" applyBorder="1" applyAlignment="1">
      <alignment horizontal="justify"/>
    </xf>
    <xf numFmtId="174" fontId="40" fillId="24" borderId="26" xfId="2" applyNumberFormat="1" applyFont="1" applyFill="1" applyBorder="1" applyAlignment="1">
      <alignment horizontal="justify"/>
    </xf>
    <xf numFmtId="0" fontId="41" fillId="24" borderId="25" xfId="2" applyFont="1" applyFill="1" applyBorder="1" applyAlignment="1">
      <alignment vertical="top" wrapText="1"/>
    </xf>
    <xf numFmtId="0" fontId="41" fillId="24" borderId="27" xfId="2" applyFont="1" applyFill="1" applyBorder="1" applyAlignment="1">
      <alignment vertical="top" wrapText="1"/>
    </xf>
    <xf numFmtId="0" fontId="40" fillId="24" borderId="28" xfId="2" applyFont="1" applyFill="1" applyBorder="1" applyAlignment="1">
      <alignment horizontal="justify" vertical="top" wrapText="1"/>
    </xf>
    <xf numFmtId="0" fontId="41" fillId="24" borderId="27" xfId="2" applyFont="1" applyFill="1" applyBorder="1" applyAlignment="1">
      <alignment horizontal="justify" vertical="top" wrapText="1"/>
    </xf>
    <xf numFmtId="168" fontId="40" fillId="24" borderId="25" xfId="2" applyNumberFormat="1" applyFont="1" applyFill="1" applyBorder="1" applyAlignment="1">
      <alignment horizontal="justify" vertical="top" wrapText="1"/>
    </xf>
    <xf numFmtId="0" fontId="40" fillId="24" borderId="25" xfId="2" applyFont="1" applyFill="1" applyBorder="1" applyAlignment="1">
      <alignment horizontal="justify" vertical="top" wrapText="1"/>
    </xf>
    <xf numFmtId="0" fontId="41" fillId="24" borderId="25" xfId="2" applyFont="1" applyFill="1" applyBorder="1" applyAlignment="1">
      <alignment horizontal="justify" vertical="top" wrapText="1"/>
    </xf>
    <xf numFmtId="10" fontId="40" fillId="24" borderId="25" xfId="2" applyNumberFormat="1" applyFont="1" applyFill="1" applyBorder="1" applyAlignment="1">
      <alignment horizontal="justify" vertical="top" wrapText="1"/>
    </xf>
    <xf numFmtId="0" fontId="41" fillId="24" borderId="26" xfId="2" applyFont="1" applyFill="1" applyBorder="1" applyAlignment="1">
      <alignment vertical="top" wrapText="1"/>
    </xf>
    <xf numFmtId="0" fontId="40" fillId="24" borderId="30" xfId="2" quotePrefix="1" applyFont="1" applyFill="1" applyBorder="1" applyAlignment="1">
      <alignment horizontal="justify" vertical="top" wrapText="1"/>
    </xf>
    <xf numFmtId="0" fontId="40" fillId="24" borderId="26" xfId="2" applyFont="1" applyFill="1" applyBorder="1" applyAlignment="1">
      <alignment vertical="top" wrapText="1"/>
    </xf>
    <xf numFmtId="10" fontId="40" fillId="24" borderId="31" xfId="2" applyNumberFormat="1" applyFont="1" applyFill="1" applyBorder="1" applyAlignment="1">
      <alignment horizontal="justify" vertical="top" wrapText="1"/>
    </xf>
    <xf numFmtId="168" fontId="42" fillId="24" borderId="32" xfId="62" applyNumberFormat="1" applyFont="1" applyFill="1" applyBorder="1" applyAlignment="1">
      <alignment horizontal="left" vertical="center" wrapText="1"/>
    </xf>
    <xf numFmtId="0" fontId="40" fillId="24" borderId="29" xfId="2" applyFont="1" applyFill="1" applyBorder="1" applyAlignment="1">
      <alignment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30" xfId="2" applyFont="1" applyFill="1" applyBorder="1" applyAlignment="1">
      <alignment vertical="top" wrapText="1"/>
    </xf>
    <xf numFmtId="0" fontId="41" fillId="24" borderId="26" xfId="2" applyFont="1" applyFill="1" applyBorder="1" applyAlignment="1">
      <alignment horizontal="left" vertical="center" wrapText="1"/>
    </xf>
    <xf numFmtId="0" fontId="40" fillId="24" borderId="26" xfId="2" applyFont="1" applyFill="1" applyBorder="1" applyAlignment="1">
      <alignment horizontal="left" vertical="top" wrapText="1"/>
    </xf>
    <xf numFmtId="0" fontId="40" fillId="24" borderId="31" xfId="2" applyFont="1" applyFill="1" applyBorder="1" applyAlignment="1">
      <alignment horizontal="justify" vertical="top" wrapText="1"/>
    </xf>
    <xf numFmtId="0" fontId="40" fillId="24" borderId="30" xfId="2" applyFont="1" applyFill="1" applyBorder="1" applyAlignment="1">
      <alignment horizontal="justify" vertical="top" wrapText="1"/>
    </xf>
    <xf numFmtId="0" fontId="41" fillId="24" borderId="26" xfId="2" applyFont="1" applyFill="1" applyBorder="1" applyAlignment="1">
      <alignment horizontal="center" vertical="center" wrapText="1"/>
    </xf>
    <xf numFmtId="0" fontId="40" fillId="24" borderId="27"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Alignment="1">
      <alignment horizontal="left" vertical="top"/>
    </xf>
    <xf numFmtId="0" fontId="40" fillId="24" borderId="0" xfId="2" applyFont="1" applyFill="1" applyAlignment="1">
      <alignment horizontal="center" vertical="center"/>
    </xf>
    <xf numFmtId="0" fontId="11" fillId="0" borderId="1" xfId="1" applyFont="1" applyBorder="1" applyAlignment="1">
      <alignment horizontal="left" vertical="center" wrapText="1"/>
    </xf>
    <xf numFmtId="0" fontId="42" fillId="0" borderId="0" xfId="0" applyFont="1" applyAlignment="1">
      <alignment horizontal="center"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applyAlignment="1">
      <alignment horizontal="center" vertical="top" wrapText="1"/>
    </xf>
    <xf numFmtId="1" fontId="11" fillId="0" borderId="1" xfId="2" applyNumberFormat="1" applyBorder="1"/>
    <xf numFmtId="0" fontId="42" fillId="0" borderId="0" xfId="0" applyFont="1"/>
    <xf numFmtId="0" fontId="7" fillId="0" borderId="4" xfId="1" applyFont="1" applyBorder="1" applyAlignment="1">
      <alignment horizontal="left" vertical="center" wrapText="1"/>
    </xf>
    <xf numFmtId="0" fontId="3" fillId="0" borderId="1" xfId="1" applyBorder="1" applyAlignment="1">
      <alignment horizontal="left" vertical="top"/>
    </xf>
    <xf numFmtId="4" fontId="40" fillId="0" borderId="1" xfId="1" applyNumberFormat="1" applyFont="1" applyBorder="1" applyAlignment="1">
      <alignment horizontal="left" vertical="center"/>
    </xf>
    <xf numFmtId="2" fontId="11" fillId="0" borderId="1" xfId="1" applyNumberFormat="1" applyFont="1" applyBorder="1" applyAlignment="1">
      <alignment horizontal="left" vertical="center" wrapText="1"/>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24" xfId="67" applyFont="1" applyBorder="1" applyAlignment="1">
      <alignment horizontal="left" vertical="center" wrapText="1"/>
    </xf>
    <xf numFmtId="0" fontId="7" fillId="0" borderId="42" xfId="67" applyFont="1" applyBorder="1" applyAlignment="1">
      <alignment vertical="center" wrapText="1"/>
    </xf>
    <xf numFmtId="1" fontId="7" fillId="0" borderId="33" xfId="67" applyNumberFormat="1" applyFont="1" applyBorder="1" applyAlignment="1">
      <alignment horizontal="center" vertical="center"/>
    </xf>
    <xf numFmtId="3" fontId="36" fillId="0" borderId="36" xfId="67" applyNumberFormat="1" applyFont="1" applyBorder="1" applyAlignment="1">
      <alignment vertical="center"/>
    </xf>
    <xf numFmtId="1" fontId="7" fillId="0" borderId="45" xfId="67" applyNumberFormat="1" applyFont="1" applyBorder="1" applyAlignment="1">
      <alignment horizontal="center" vertical="center"/>
    </xf>
    <xf numFmtId="10" fontId="36" fillId="0" borderId="7" xfId="67" applyNumberFormat="1" applyFont="1" applyBorder="1" applyAlignment="1">
      <alignment vertical="center"/>
    </xf>
    <xf numFmtId="3" fontId="36" fillId="0" borderId="46" xfId="67" applyNumberFormat="1" applyFont="1" applyBorder="1" applyAlignment="1">
      <alignment vertical="center"/>
    </xf>
    <xf numFmtId="1" fontId="11" fillId="0" borderId="43" xfId="67" applyNumberFormat="1" applyBorder="1" applyAlignment="1">
      <alignment horizontal="center" vertical="center"/>
    </xf>
    <xf numFmtId="3" fontId="40" fillId="0" borderId="3" xfId="67" applyNumberFormat="1" applyFont="1" applyBorder="1" applyAlignment="1">
      <alignment vertical="center"/>
    </xf>
    <xf numFmtId="3" fontId="40" fillId="0" borderId="44" xfId="67" applyNumberFormat="1" applyFont="1" applyBorder="1" applyAlignment="1">
      <alignment vertical="center"/>
    </xf>
    <xf numFmtId="0" fontId="41" fillId="0" borderId="33" xfId="67" applyFont="1" applyBorder="1" applyAlignment="1">
      <alignment vertical="center" wrapText="1"/>
    </xf>
    <xf numFmtId="0" fontId="11" fillId="0" borderId="32" xfId="67" applyBorder="1" applyAlignment="1">
      <alignment vertical="center" wrapText="1"/>
    </xf>
    <xf numFmtId="0" fontId="11" fillId="0" borderId="36" xfId="67" applyBorder="1" applyAlignment="1">
      <alignment vertical="center" wrapText="1"/>
    </xf>
    <xf numFmtId="1" fontId="11" fillId="0" borderId="45" xfId="67" applyNumberFormat="1" applyBorder="1" applyAlignment="1">
      <alignment horizontal="center" vertical="center"/>
    </xf>
    <xf numFmtId="3" fontId="40" fillId="0" borderId="7" xfId="67" applyNumberFormat="1" applyFont="1" applyBorder="1" applyAlignment="1">
      <alignment vertical="center"/>
    </xf>
    <xf numFmtId="3" fontId="40" fillId="0" borderId="46" xfId="67" applyNumberFormat="1" applyFont="1" applyBorder="1" applyAlignment="1">
      <alignment vertical="center"/>
    </xf>
    <xf numFmtId="1" fontId="11" fillId="0" borderId="33" xfId="67" applyNumberFormat="1" applyBorder="1" applyAlignment="1">
      <alignment horizontal="center" vertical="center"/>
    </xf>
    <xf numFmtId="3" fontId="40" fillId="0" borderId="32" xfId="67" applyNumberFormat="1" applyFont="1" applyBorder="1" applyAlignment="1">
      <alignment vertical="center"/>
    </xf>
    <xf numFmtId="3" fontId="40" fillId="0" borderId="36" xfId="67" applyNumberFormat="1" applyFont="1" applyBorder="1" applyAlignment="1">
      <alignment vertical="center"/>
    </xf>
    <xf numFmtId="1" fontId="11" fillId="0" borderId="34" xfId="67" applyNumberFormat="1" applyBorder="1" applyAlignment="1">
      <alignment horizontal="center" vertical="center"/>
    </xf>
    <xf numFmtId="3" fontId="40" fillId="0" borderId="35" xfId="67" applyNumberFormat="1" applyFont="1" applyBorder="1" applyAlignment="1">
      <alignment vertical="center"/>
    </xf>
    <xf numFmtId="3" fontId="40" fillId="0" borderId="37" xfId="67" applyNumberFormat="1" applyFont="1" applyBorder="1" applyAlignment="1">
      <alignment vertical="center"/>
    </xf>
    <xf numFmtId="3" fontId="41" fillId="0" borderId="7" xfId="67" applyNumberFormat="1" applyFont="1" applyBorder="1" applyAlignment="1">
      <alignment vertical="center"/>
    </xf>
    <xf numFmtId="3" fontId="41" fillId="0" borderId="46" xfId="67" applyNumberFormat="1" applyFont="1" applyBorder="1" applyAlignment="1">
      <alignment vertical="center"/>
    </xf>
    <xf numFmtId="3" fontId="41" fillId="0" borderId="3" xfId="67" applyNumberFormat="1" applyFont="1" applyBorder="1" applyAlignment="1">
      <alignment vertical="center"/>
    </xf>
    <xf numFmtId="0" fontId="41" fillId="0" borderId="32" xfId="67" applyFont="1" applyBorder="1" applyAlignment="1">
      <alignment vertical="center" wrapText="1"/>
    </xf>
    <xf numFmtId="0" fontId="11" fillId="0" borderId="32" xfId="67" applyBorder="1" applyAlignment="1">
      <alignment horizontal="left" vertical="center" wrapText="1"/>
    </xf>
    <xf numFmtId="0" fontId="41" fillId="0" borderId="32" xfId="67" applyFont="1" applyBorder="1" applyAlignment="1">
      <alignment horizontal="left" vertical="center" wrapText="1"/>
    </xf>
    <xf numFmtId="0" fontId="41" fillId="0" borderId="36" xfId="67" applyFont="1" applyBorder="1" applyAlignment="1">
      <alignment horizontal="left" vertical="center" wrapText="1"/>
    </xf>
    <xf numFmtId="3" fontId="41" fillId="0" borderId="32" xfId="67" applyNumberFormat="1" applyFont="1" applyBorder="1" applyAlignment="1">
      <alignment vertical="center"/>
    </xf>
    <xf numFmtId="3" fontId="41" fillId="0" borderId="36" xfId="67" applyNumberFormat="1" applyFont="1" applyBorder="1" applyAlignment="1">
      <alignment vertical="center"/>
    </xf>
    <xf numFmtId="3" fontId="41" fillId="0" borderId="35" xfId="67" applyNumberFormat="1" applyFont="1" applyBorder="1" applyAlignment="1">
      <alignment vertical="center"/>
    </xf>
    <xf numFmtId="170" fontId="40" fillId="0" borderId="7" xfId="67" applyNumberFormat="1" applyFont="1" applyBorder="1" applyAlignment="1">
      <alignment horizontal="center" vertical="center"/>
    </xf>
    <xf numFmtId="171" fontId="41" fillId="0" borderId="7" xfId="67" applyNumberFormat="1" applyFont="1" applyBorder="1" applyAlignment="1">
      <alignment vertical="center"/>
    </xf>
    <xf numFmtId="172" fontId="41" fillId="0" borderId="7" xfId="67" applyNumberFormat="1" applyFont="1" applyBorder="1" applyAlignment="1">
      <alignment vertical="center"/>
    </xf>
    <xf numFmtId="172" fontId="41" fillId="0" borderId="46" xfId="67" applyNumberFormat="1" applyFont="1" applyBorder="1" applyAlignment="1">
      <alignment vertical="center"/>
    </xf>
    <xf numFmtId="170" fontId="40" fillId="0" borderId="3" xfId="67" applyNumberFormat="1" applyFont="1" applyBorder="1" applyAlignment="1">
      <alignment horizontal="center" vertical="center"/>
    </xf>
    <xf numFmtId="171" fontId="41" fillId="0" borderId="3" xfId="67" applyNumberFormat="1" applyFont="1" applyBorder="1" applyAlignment="1">
      <alignment vertical="center"/>
    </xf>
    <xf numFmtId="172" fontId="41" fillId="0" borderId="3" xfId="67" applyNumberFormat="1" applyFont="1" applyBorder="1" applyAlignment="1">
      <alignment vertical="center"/>
    </xf>
    <xf numFmtId="172" fontId="41" fillId="0" borderId="44" xfId="67" applyNumberFormat="1" applyFont="1" applyBorder="1" applyAlignment="1">
      <alignment vertical="center"/>
    </xf>
    <xf numFmtId="0" fontId="41" fillId="0" borderId="36" xfId="67" applyFont="1" applyBorder="1" applyAlignment="1">
      <alignment vertical="center" wrapText="1"/>
    </xf>
    <xf numFmtId="170" fontId="40" fillId="0" borderId="32" xfId="67" applyNumberFormat="1" applyFont="1" applyBorder="1" applyAlignment="1">
      <alignment horizontal="center" vertical="center"/>
    </xf>
    <xf numFmtId="171" fontId="41" fillId="0" borderId="32" xfId="67" applyNumberFormat="1" applyFont="1" applyBorder="1" applyAlignment="1">
      <alignment vertical="center"/>
    </xf>
    <xf numFmtId="172" fontId="41" fillId="0" borderId="32" xfId="67" applyNumberFormat="1" applyFont="1" applyBorder="1" applyAlignment="1">
      <alignment vertical="center"/>
    </xf>
    <xf numFmtId="172" fontId="41" fillId="0" borderId="36" xfId="67" applyNumberFormat="1" applyFont="1" applyBorder="1" applyAlignment="1">
      <alignment vertical="center"/>
    </xf>
    <xf numFmtId="170" fontId="40" fillId="0" borderId="35" xfId="67" applyNumberFormat="1" applyFont="1" applyBorder="1" applyAlignment="1">
      <alignment horizontal="center" vertical="center"/>
    </xf>
    <xf numFmtId="171" fontId="41" fillId="0" borderId="35" xfId="67" applyNumberFormat="1" applyFont="1" applyBorder="1" applyAlignment="1">
      <alignment vertical="center"/>
    </xf>
    <xf numFmtId="172" fontId="41" fillId="0" borderId="35" xfId="67" applyNumberFormat="1" applyFont="1" applyBorder="1" applyAlignment="1">
      <alignment vertical="center"/>
    </xf>
    <xf numFmtId="172" fontId="41" fillId="0" borderId="37" xfId="67" applyNumberFormat="1" applyFont="1" applyBorder="1" applyAlignment="1">
      <alignment vertical="center"/>
    </xf>
    <xf numFmtId="3" fontId="41" fillId="0" borderId="42" xfId="67" applyNumberFormat="1" applyFont="1" applyBorder="1" applyAlignment="1">
      <alignment vertical="center"/>
    </xf>
    <xf numFmtId="3" fontId="40" fillId="0" borderId="23" xfId="67" applyNumberFormat="1" applyFont="1" applyBorder="1" applyAlignment="1">
      <alignment vertical="center"/>
    </xf>
    <xf numFmtId="3" fontId="41" fillId="0" borderId="23" xfId="67" applyNumberFormat="1" applyFont="1" applyBorder="1" applyAlignment="1">
      <alignment vertical="center"/>
    </xf>
    <xf numFmtId="1" fontId="11" fillId="0" borderId="24" xfId="67" applyNumberFormat="1" applyBorder="1" applyAlignment="1">
      <alignment horizontal="center" vertical="center"/>
    </xf>
    <xf numFmtId="173" fontId="11" fillId="0" borderId="0" xfId="2" applyNumberFormat="1"/>
    <xf numFmtId="1" fontId="11" fillId="0" borderId="45" xfId="67" applyNumberFormat="1" applyBorder="1" applyAlignment="1">
      <alignment horizontal="center" vertical="center"/>
    </xf>
    <xf numFmtId="1" fontId="11" fillId="0" borderId="33" xfId="67" applyNumberFormat="1" applyBorder="1" applyAlignment="1">
      <alignment horizontal="center" vertical="center"/>
    </xf>
    <xf numFmtId="167" fontId="73" fillId="0" borderId="0" xfId="67" applyNumberFormat="1" applyFont="1" applyAlignment="1">
      <alignment horizontal="center" vertical="center"/>
    </xf>
    <xf numFmtId="2" fontId="40" fillId="24" borderId="25" xfId="2" applyNumberFormat="1" applyFont="1" applyFill="1" applyBorder="1" applyAlignment="1">
      <alignment horizontal="justify" vertical="top" wrapText="1"/>
    </xf>
    <xf numFmtId="0" fontId="4" fillId="0" borderId="0" xfId="1" applyFont="1" applyAlignment="1">
      <alignment horizontal="center" vertical="center"/>
    </xf>
    <xf numFmtId="0" fontId="42" fillId="0" borderId="1" xfId="2" applyFont="1" applyBorder="1" applyAlignment="1">
      <alignment horizontal="center" vertical="center" wrapText="1"/>
    </xf>
    <xf numFmtId="3" fontId="41" fillId="0" borderId="37" xfId="67" applyNumberFormat="1" applyFont="1" applyBorder="1" applyAlignment="1">
      <alignment vertical="center"/>
    </xf>
    <xf numFmtId="4" fontId="40" fillId="24" borderId="25" xfId="2" applyNumberFormat="1" applyFont="1" applyFill="1" applyBorder="1" applyAlignment="1">
      <alignment horizontal="justify" vertical="top"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11"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24" xfId="67" applyFont="1" applyBorder="1" applyAlignment="1">
      <alignment horizontal="center" vertical="center" wrapText="1"/>
    </xf>
    <xf numFmtId="0" fontId="64" fillId="0" borderId="45" xfId="67" applyFont="1" applyBorder="1" applyAlignment="1">
      <alignment horizontal="center" vertical="center" wrapText="1"/>
    </xf>
    <xf numFmtId="4" fontId="64" fillId="0" borderId="24" xfId="67" applyNumberFormat="1" applyFont="1" applyBorder="1" applyAlignment="1">
      <alignment horizontal="center" vertical="center"/>
    </xf>
    <xf numFmtId="4" fontId="64" fillId="0" borderId="34" xfId="67" applyNumberFormat="1" applyFont="1" applyBorder="1" applyAlignment="1">
      <alignment horizontal="center" vertical="center"/>
    </xf>
    <xf numFmtId="0" fontId="64" fillId="0" borderId="23" xfId="67" applyFont="1" applyBorder="1" applyAlignment="1">
      <alignment horizontal="center" vertical="center" wrapText="1"/>
    </xf>
    <xf numFmtId="0" fontId="64" fillId="0" borderId="7" xfId="67" applyFont="1" applyBorder="1" applyAlignment="1">
      <alignment horizontal="center" vertical="center" wrapText="1"/>
    </xf>
    <xf numFmtId="4" fontId="64" fillId="0" borderId="23" xfId="67" applyNumberFormat="1" applyFont="1" applyBorder="1" applyAlignment="1">
      <alignment horizontal="center" vertical="center"/>
    </xf>
    <xf numFmtId="4" fontId="64" fillId="0" borderId="35" xfId="67" applyNumberFormat="1" applyFont="1" applyBorder="1" applyAlignment="1">
      <alignment horizontal="center" vertical="center"/>
    </xf>
    <xf numFmtId="0" fontId="59" fillId="0" borderId="0" xfId="67" applyFont="1" applyAlignment="1">
      <alignment horizontal="left" vertical="center" wrapText="1"/>
    </xf>
    <xf numFmtId="0" fontId="64" fillId="0" borderId="42" xfId="67" applyFont="1" applyBorder="1" applyAlignment="1">
      <alignment horizontal="center" vertical="center" wrapText="1"/>
    </xf>
    <xf numFmtId="0" fontId="64" fillId="0" borderId="46" xfId="67" applyFont="1" applyBorder="1" applyAlignment="1">
      <alignment horizontal="center" vertical="center" wrapText="1"/>
    </xf>
    <xf numFmtId="3" fontId="64" fillId="0" borderId="42" xfId="67" applyNumberFormat="1" applyFont="1" applyBorder="1" applyAlignment="1">
      <alignment horizontal="center" vertical="center"/>
    </xf>
    <xf numFmtId="3" fontId="64" fillId="0" borderId="37" xfId="67" applyNumberFormat="1" applyFont="1" applyBorder="1" applyAlignment="1">
      <alignment horizontal="center" vertical="center"/>
    </xf>
    <xf numFmtId="0" fontId="42" fillId="0" borderId="0" xfId="5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72"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9" fillId="0" borderId="4" xfId="2" applyFont="1" applyBorder="1" applyAlignment="1">
      <alignment horizontal="center" vertical="center" wrapText="1"/>
    </xf>
    <xf numFmtId="0" fontId="39" fillId="0" borderId="3" xfId="2" applyFont="1" applyBorder="1" applyAlignment="1">
      <alignment horizontal="center" vertical="center" wrapText="1"/>
    </xf>
    <xf numFmtId="0" fontId="42" fillId="0" borderId="9" xfId="2" applyFont="1" applyBorder="1" applyAlignment="1">
      <alignment horizontal="center" vertical="center" wrapText="1"/>
    </xf>
    <xf numFmtId="0" fontId="42" fillId="0" borderId="47" xfId="2" applyFont="1" applyBorder="1" applyAlignment="1">
      <alignment horizontal="center" vertical="center" wrapText="1"/>
    </xf>
    <xf numFmtId="0" fontId="42" fillId="0" borderId="8" xfId="2" applyFont="1" applyBorder="1" applyAlignment="1">
      <alignment horizontal="center" vertical="center" wrapText="1"/>
    </xf>
    <xf numFmtId="0" fontId="42" fillId="0" borderId="20"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wrapText="1"/>
    </xf>
    <xf numFmtId="0" fontId="42" fillId="0" borderId="1" xfId="49" applyFont="1" applyBorder="1" applyAlignment="1">
      <alignment horizontal="center" vertical="center" textRotation="90" wrapText="1"/>
    </xf>
    <xf numFmtId="0" fontId="39"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20" xfId="49" applyFont="1" applyBorder="1" applyAlignment="1">
      <alignment horizontal="center"/>
    </xf>
    <xf numFmtId="0" fontId="7" fillId="24" borderId="0" xfId="1" applyFont="1" applyFill="1" applyAlignment="1">
      <alignment horizontal="center" vertical="center"/>
    </xf>
    <xf numFmtId="0" fontId="49" fillId="24" borderId="0" xfId="2" applyFont="1" applyFill="1" applyAlignment="1">
      <alignment horizontal="center"/>
    </xf>
    <xf numFmtId="0" fontId="5" fillId="24" borderId="0" xfId="1" applyFont="1" applyFill="1" applyAlignment="1">
      <alignment horizontal="center" vertical="center"/>
    </xf>
    <xf numFmtId="0" fontId="61" fillId="24" borderId="0" xfId="1" applyFont="1" applyFill="1" applyAlignment="1">
      <alignment horizontal="center" vertical="center"/>
    </xf>
    <xf numFmtId="0" fontId="61" fillId="24" borderId="0" xfId="1" applyFont="1" applyFill="1" applyAlignment="1">
      <alignment horizontal="center" vertical="center" wrapText="1"/>
    </xf>
    <xf numFmtId="0" fontId="41" fillId="24" borderId="0" xfId="2" applyFont="1" applyFill="1" applyAlignment="1">
      <alignment horizontal="center" wrapText="1"/>
    </xf>
    <xf numFmtId="0" fontId="41" fillId="24" borderId="0" xfId="2" applyFont="1" applyFill="1" applyAlignment="1">
      <alignment horizontal="center"/>
    </xf>
    <xf numFmtId="0" fontId="40" fillId="24" borderId="26" xfId="2" applyFont="1" applyFill="1" applyBorder="1" applyAlignment="1">
      <alignment horizontal="left" vertical="top" wrapText="1"/>
    </xf>
    <xf numFmtId="0" fontId="40" fillId="24" borderId="29" xfId="2" applyFont="1" applyFill="1" applyBorder="1" applyAlignment="1">
      <alignment horizontal="left" vertical="top" wrapText="1"/>
    </xf>
    <xf numFmtId="0" fontId="40" fillId="24" borderId="27" xfId="2" applyFont="1" applyFill="1" applyBorder="1" applyAlignment="1">
      <alignment horizontal="left" vertical="top"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xfId="70" xr:uid="{00000000-0005-0000-0000-000041000000}"/>
    <cellStyle name="Финансовый 2 2 2 2 2" xfId="59" xr:uid="{00000000-0005-0000-0000-000042000000}"/>
    <cellStyle name="Финансовый 3" xfId="60" xr:uid="{00000000-0005-0000-0000-000043000000}"/>
    <cellStyle name="Финансовый 3 2" xfId="71" xr:uid="{00000000-0005-0000-0000-000043000000}"/>
    <cellStyle name="Хороший 2" xfId="61" xr:uid="{00000000-0005-0000-0000-000044000000}"/>
  </cellStyles>
  <dxfs count="7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58;&#1069;&#106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1">
          <cell r="A61" t="str">
            <v>Ремонт объекта</v>
          </cell>
        </row>
        <row r="62">
          <cell r="A62" t="str">
            <v>Затраты на топливо, руб. без НДС</v>
          </cell>
        </row>
        <row r="63">
          <cell r="A63" t="str">
            <v>Оплата труда, руб. без НДС</v>
          </cell>
        </row>
        <row r="64">
          <cell r="A64" t="str">
            <v>Прочие расходы при эксплуатации объекта, руб. без НДС</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printerSettings" Target="../printerSettings/printerSettings43.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4" Type="http://schemas.openxmlformats.org/officeDocument/2006/relationships/printerSettings" Target="../printerSettings/printerSettings4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Normal="100" zoomScaleSheetLayoutView="100" workbookViewId="0">
      <selection activeCell="C64" sqref="C64"/>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87" t="s">
        <v>605</v>
      </c>
      <c r="B5" s="287"/>
      <c r="C5" s="287"/>
      <c r="D5" s="208"/>
      <c r="E5" s="208"/>
      <c r="F5" s="208"/>
      <c r="G5" s="208"/>
      <c r="H5" s="208"/>
      <c r="I5" s="208"/>
      <c r="J5" s="208"/>
    </row>
    <row r="6" spans="1:22" s="8" customFormat="1" ht="18" x14ac:dyDescent="0.35">
      <c r="A6" s="12"/>
      <c r="H6" s="11"/>
    </row>
    <row r="7" spans="1:22" s="8" customFormat="1" ht="17.399999999999999" x14ac:dyDescent="0.25">
      <c r="A7" s="291" t="s">
        <v>10</v>
      </c>
      <c r="B7" s="291"/>
      <c r="C7" s="291"/>
      <c r="D7" s="10"/>
      <c r="E7" s="10"/>
      <c r="F7" s="10"/>
      <c r="G7" s="10"/>
      <c r="H7" s="10"/>
      <c r="I7" s="10"/>
      <c r="J7" s="10"/>
      <c r="K7" s="10"/>
      <c r="L7" s="10"/>
      <c r="M7" s="10"/>
      <c r="N7" s="10"/>
      <c r="O7" s="10"/>
      <c r="P7" s="10"/>
      <c r="Q7" s="10"/>
      <c r="R7" s="10"/>
      <c r="S7" s="10"/>
      <c r="T7" s="10"/>
      <c r="U7" s="10"/>
      <c r="V7" s="10"/>
    </row>
    <row r="8" spans="1:22" s="8" customFormat="1" ht="17.399999999999999" x14ac:dyDescent="0.25">
      <c r="A8" s="152"/>
      <c r="B8" s="152"/>
      <c r="C8" s="152"/>
      <c r="D8" s="152"/>
      <c r="E8" s="152"/>
      <c r="F8" s="152"/>
      <c r="G8" s="152"/>
      <c r="H8" s="152"/>
      <c r="I8" s="10"/>
      <c r="J8" s="10"/>
      <c r="K8" s="10"/>
      <c r="L8" s="10"/>
      <c r="M8" s="10"/>
      <c r="N8" s="10"/>
      <c r="O8" s="10"/>
      <c r="P8" s="10"/>
      <c r="Q8" s="10"/>
      <c r="R8" s="10"/>
      <c r="S8" s="10"/>
      <c r="T8" s="10"/>
      <c r="U8" s="10"/>
      <c r="V8" s="10"/>
    </row>
    <row r="9" spans="1:22" s="8" customFormat="1" ht="17.399999999999999" x14ac:dyDescent="0.25">
      <c r="A9" s="292" t="s">
        <v>591</v>
      </c>
      <c r="B9" s="292"/>
      <c r="C9" s="292"/>
      <c r="D9" s="7"/>
      <c r="E9" s="7"/>
      <c r="F9" s="7"/>
      <c r="G9" s="7"/>
      <c r="H9" s="7"/>
      <c r="I9" s="10"/>
      <c r="J9" s="10"/>
      <c r="K9" s="10"/>
      <c r="L9" s="10"/>
      <c r="M9" s="10"/>
      <c r="N9" s="10"/>
      <c r="O9" s="10"/>
      <c r="P9" s="10"/>
      <c r="Q9" s="10"/>
      <c r="R9" s="10"/>
      <c r="S9" s="10"/>
      <c r="T9" s="10"/>
      <c r="U9" s="10"/>
      <c r="V9" s="10"/>
    </row>
    <row r="10" spans="1:22" s="8" customFormat="1" ht="17.399999999999999" x14ac:dyDescent="0.25">
      <c r="A10" s="288" t="s">
        <v>9</v>
      </c>
      <c r="B10" s="288"/>
      <c r="C10" s="28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52"/>
      <c r="B11" s="152"/>
      <c r="C11" s="152"/>
      <c r="D11" s="152"/>
      <c r="E11" s="152"/>
      <c r="F11" s="152"/>
      <c r="G11" s="152"/>
      <c r="H11" s="152"/>
      <c r="I11" s="10"/>
      <c r="J11" s="10"/>
      <c r="K11" s="10"/>
      <c r="L11" s="10"/>
      <c r="M11" s="10"/>
      <c r="N11" s="10"/>
      <c r="O11" s="10"/>
      <c r="P11" s="10"/>
      <c r="Q11" s="10"/>
      <c r="R11" s="10"/>
      <c r="S11" s="10"/>
      <c r="T11" s="10"/>
      <c r="U11" s="10"/>
      <c r="V11" s="10"/>
    </row>
    <row r="12" spans="1:22" s="8" customFormat="1" ht="17.399999999999999" x14ac:dyDescent="0.25">
      <c r="A12" s="290" t="s">
        <v>571</v>
      </c>
      <c r="B12" s="290"/>
      <c r="C12" s="29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88" t="s">
        <v>8</v>
      </c>
      <c r="B13" s="288"/>
      <c r="C13" s="28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92" t="s">
        <v>572</v>
      </c>
      <c r="B15" s="292"/>
      <c r="C15" s="292"/>
      <c r="D15" s="7"/>
      <c r="E15" s="7"/>
      <c r="F15" s="7"/>
      <c r="G15" s="7"/>
      <c r="H15" s="7"/>
      <c r="I15" s="7"/>
      <c r="J15" s="7"/>
      <c r="K15" s="7"/>
      <c r="L15" s="7"/>
      <c r="M15" s="7"/>
      <c r="N15" s="7"/>
      <c r="O15" s="7"/>
      <c r="P15" s="7"/>
      <c r="Q15" s="7"/>
      <c r="R15" s="7"/>
      <c r="S15" s="7"/>
      <c r="T15" s="7"/>
      <c r="U15" s="7"/>
      <c r="V15" s="7"/>
    </row>
    <row r="16" spans="1:22" s="3" customFormat="1" ht="15.6" x14ac:dyDescent="0.25">
      <c r="A16" s="288" t="s">
        <v>7</v>
      </c>
      <c r="B16" s="288"/>
      <c r="C16" s="28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89" t="s">
        <v>521</v>
      </c>
      <c r="B18" s="290"/>
      <c r="C18" s="29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9" t="s">
        <v>354</v>
      </c>
      <c r="C22" s="23" t="s">
        <v>573</v>
      </c>
      <c r="D22" s="5"/>
      <c r="E22" s="5"/>
      <c r="F22" s="5"/>
      <c r="G22" s="5"/>
      <c r="H22" s="5"/>
      <c r="I22" s="4"/>
      <c r="J22" s="4"/>
      <c r="K22" s="4"/>
      <c r="L22" s="4"/>
      <c r="M22" s="4"/>
      <c r="N22" s="4"/>
      <c r="O22" s="4"/>
      <c r="P22" s="4"/>
      <c r="Q22" s="4"/>
      <c r="R22" s="4"/>
      <c r="S22" s="4"/>
    </row>
    <row r="23" spans="1:22" s="3" customFormat="1" ht="46.8" x14ac:dyDescent="0.25">
      <c r="A23" s="19" t="s">
        <v>64</v>
      </c>
      <c r="B23" s="22" t="s">
        <v>65</v>
      </c>
      <c r="C23" s="23" t="s">
        <v>574</v>
      </c>
      <c r="D23" s="5"/>
      <c r="E23" s="5"/>
      <c r="F23" s="5"/>
      <c r="G23" s="5"/>
      <c r="H23" s="5"/>
      <c r="I23" s="4"/>
      <c r="J23" s="4"/>
      <c r="K23" s="4"/>
      <c r="L23" s="4"/>
      <c r="M23" s="4"/>
      <c r="N23" s="4"/>
      <c r="O23" s="4"/>
      <c r="P23" s="4"/>
      <c r="Q23" s="4"/>
      <c r="R23" s="4"/>
      <c r="S23" s="4"/>
    </row>
    <row r="24" spans="1:22" s="3" customFormat="1" ht="18" x14ac:dyDescent="0.25">
      <c r="A24" s="284"/>
      <c r="B24" s="285"/>
      <c r="C24" s="286"/>
      <c r="D24" s="5"/>
      <c r="E24" s="5"/>
      <c r="F24" s="5"/>
      <c r="G24" s="5"/>
      <c r="H24" s="5"/>
      <c r="I24" s="4"/>
      <c r="J24" s="4"/>
      <c r="K24" s="4"/>
      <c r="L24" s="4"/>
      <c r="M24" s="4"/>
      <c r="N24" s="4"/>
      <c r="O24" s="4"/>
      <c r="P24" s="4"/>
      <c r="Q24" s="4"/>
      <c r="R24" s="4"/>
      <c r="S24" s="4"/>
    </row>
    <row r="25" spans="1:22" s="3" customFormat="1" ht="46.8" x14ac:dyDescent="0.25">
      <c r="A25" s="19" t="s">
        <v>63</v>
      </c>
      <c r="B25" s="95" t="s">
        <v>469</v>
      </c>
      <c r="C25" s="21" t="s">
        <v>592</v>
      </c>
      <c r="D25" s="5"/>
      <c r="E25" s="5"/>
      <c r="F25" s="5"/>
      <c r="G25" s="5"/>
      <c r="H25" s="4"/>
      <c r="I25" s="4"/>
      <c r="J25" s="4"/>
      <c r="K25" s="4"/>
      <c r="L25" s="4"/>
      <c r="M25" s="4"/>
      <c r="N25" s="4"/>
      <c r="O25" s="4"/>
      <c r="P25" s="4"/>
      <c r="Q25" s="4"/>
      <c r="R25" s="4"/>
    </row>
    <row r="26" spans="1:22" s="3" customFormat="1" ht="31.2" x14ac:dyDescent="0.25">
      <c r="A26" s="19" t="s">
        <v>62</v>
      </c>
      <c r="B26" s="95" t="s">
        <v>76</v>
      </c>
      <c r="C26" s="21" t="s">
        <v>539</v>
      </c>
      <c r="D26" s="5"/>
      <c r="E26" s="5"/>
      <c r="F26" s="5"/>
      <c r="G26" s="5"/>
      <c r="H26" s="4"/>
      <c r="I26" s="4"/>
      <c r="J26" s="4"/>
      <c r="K26" s="4"/>
      <c r="L26" s="4"/>
      <c r="M26" s="4"/>
      <c r="N26" s="4"/>
      <c r="O26" s="4"/>
      <c r="P26" s="4"/>
      <c r="Q26" s="4"/>
      <c r="R26" s="4"/>
    </row>
    <row r="27" spans="1:22" s="3" customFormat="1" ht="46.8" x14ac:dyDescent="0.25">
      <c r="A27" s="19" t="s">
        <v>60</v>
      </c>
      <c r="B27" s="95" t="s">
        <v>75</v>
      </c>
      <c r="C27" s="21" t="s">
        <v>568</v>
      </c>
      <c r="D27" s="5"/>
      <c r="E27" s="5"/>
      <c r="F27" s="5"/>
      <c r="G27" s="5"/>
      <c r="H27" s="4"/>
      <c r="I27" s="4"/>
      <c r="J27" s="4"/>
      <c r="K27" s="4"/>
      <c r="L27" s="4"/>
      <c r="M27" s="4"/>
      <c r="N27" s="4"/>
      <c r="O27" s="4"/>
      <c r="P27" s="4"/>
      <c r="Q27" s="4"/>
      <c r="R27" s="4"/>
    </row>
    <row r="28" spans="1:22" s="3" customFormat="1" ht="18" x14ac:dyDescent="0.25">
      <c r="A28" s="19" t="s">
        <v>59</v>
      </c>
      <c r="B28" s="95" t="s">
        <v>470</v>
      </c>
      <c r="C28" s="21" t="s">
        <v>540</v>
      </c>
      <c r="D28" s="5"/>
      <c r="E28" s="5"/>
      <c r="F28" s="5"/>
      <c r="G28" s="5"/>
      <c r="H28" s="4"/>
      <c r="I28" s="4"/>
      <c r="J28" s="4"/>
      <c r="K28" s="4"/>
      <c r="L28" s="4"/>
      <c r="M28" s="4"/>
      <c r="N28" s="4"/>
      <c r="O28" s="4"/>
      <c r="P28" s="4"/>
      <c r="Q28" s="4"/>
      <c r="R28" s="4"/>
    </row>
    <row r="29" spans="1:22" s="3" customFormat="1" ht="31.2" x14ac:dyDescent="0.25">
      <c r="A29" s="19" t="s">
        <v>57</v>
      </c>
      <c r="B29" s="95" t="s">
        <v>471</v>
      </c>
      <c r="C29" s="21" t="s">
        <v>540</v>
      </c>
      <c r="D29" s="5"/>
      <c r="E29" s="5"/>
      <c r="F29" s="5"/>
      <c r="G29" s="5"/>
      <c r="H29" s="4"/>
      <c r="I29" s="4"/>
      <c r="J29" s="4"/>
      <c r="K29" s="4"/>
      <c r="L29" s="4"/>
      <c r="M29" s="4"/>
      <c r="N29" s="4"/>
      <c r="O29" s="4"/>
      <c r="P29" s="4"/>
      <c r="Q29" s="4"/>
      <c r="R29" s="4"/>
    </row>
    <row r="30" spans="1:22" s="3" customFormat="1" ht="31.2" x14ac:dyDescent="0.25">
      <c r="A30" s="19" t="s">
        <v>55</v>
      </c>
      <c r="B30" s="95" t="s">
        <v>472</v>
      </c>
      <c r="C30" s="21" t="s">
        <v>540</v>
      </c>
      <c r="D30" s="5"/>
      <c r="E30" s="5"/>
      <c r="F30" s="5"/>
      <c r="G30" s="5"/>
      <c r="H30" s="4"/>
      <c r="I30" s="4"/>
      <c r="J30" s="4"/>
      <c r="K30" s="4"/>
      <c r="L30" s="4"/>
      <c r="M30" s="4"/>
      <c r="N30" s="4"/>
      <c r="O30" s="4"/>
      <c r="P30" s="4"/>
      <c r="Q30" s="4"/>
      <c r="R30" s="4"/>
    </row>
    <row r="31" spans="1:22" s="3" customFormat="1" ht="31.2" x14ac:dyDescent="0.25">
      <c r="A31" s="19" t="s">
        <v>74</v>
      </c>
      <c r="B31" s="95" t="s">
        <v>473</v>
      </c>
      <c r="C31" s="21" t="s">
        <v>569</v>
      </c>
      <c r="D31" s="5"/>
      <c r="E31" s="5"/>
      <c r="F31" s="5"/>
      <c r="G31" s="5"/>
      <c r="H31" s="4"/>
      <c r="I31" s="4"/>
      <c r="J31" s="4"/>
      <c r="K31" s="4"/>
      <c r="L31" s="4"/>
      <c r="M31" s="4"/>
      <c r="N31" s="4"/>
      <c r="O31" s="4"/>
      <c r="P31" s="4"/>
      <c r="Q31" s="4"/>
      <c r="R31" s="4"/>
    </row>
    <row r="32" spans="1:22" s="3" customFormat="1" ht="31.2" x14ac:dyDescent="0.25">
      <c r="A32" s="19" t="s">
        <v>72</v>
      </c>
      <c r="B32" s="95" t="s">
        <v>474</v>
      </c>
      <c r="C32" s="21" t="s">
        <v>554</v>
      </c>
      <c r="D32" s="5"/>
      <c r="E32" s="5"/>
      <c r="F32" s="5"/>
      <c r="G32" s="5"/>
      <c r="H32" s="4"/>
      <c r="I32" s="4"/>
      <c r="J32" s="4"/>
      <c r="K32" s="4"/>
      <c r="L32" s="4"/>
      <c r="M32" s="4"/>
      <c r="N32" s="4"/>
      <c r="O32" s="4"/>
      <c r="P32" s="4"/>
      <c r="Q32" s="4"/>
      <c r="R32" s="4"/>
    </row>
    <row r="33" spans="1:18" s="3" customFormat="1" ht="78" x14ac:dyDescent="0.25">
      <c r="A33" s="19" t="s">
        <v>71</v>
      </c>
      <c r="B33" s="95" t="s">
        <v>475</v>
      </c>
      <c r="C33" s="21" t="s">
        <v>565</v>
      </c>
      <c r="D33" s="5"/>
      <c r="E33" s="5"/>
      <c r="F33" s="5"/>
      <c r="G33" s="5"/>
      <c r="H33" s="4"/>
      <c r="I33" s="4"/>
      <c r="J33" s="4"/>
      <c r="K33" s="4"/>
      <c r="L33" s="4"/>
      <c r="M33" s="4"/>
      <c r="N33" s="4"/>
      <c r="O33" s="4"/>
      <c r="P33" s="4"/>
      <c r="Q33" s="4"/>
      <c r="R33" s="4"/>
    </row>
    <row r="34" spans="1:18" ht="93.6" x14ac:dyDescent="0.3">
      <c r="A34" s="19" t="s">
        <v>490</v>
      </c>
      <c r="B34" s="95" t="s">
        <v>476</v>
      </c>
      <c r="C34" s="21" t="s">
        <v>565</v>
      </c>
    </row>
    <row r="35" spans="1:18" ht="46.8" x14ac:dyDescent="0.3">
      <c r="A35" s="19" t="s">
        <v>479</v>
      </c>
      <c r="B35" s="95" t="s">
        <v>73</v>
      </c>
      <c r="C35" s="21" t="s">
        <v>540</v>
      </c>
    </row>
    <row r="36" spans="1:18" ht="31.2" x14ac:dyDescent="0.3">
      <c r="A36" s="19" t="s">
        <v>491</v>
      </c>
      <c r="B36" s="95" t="s">
        <v>477</v>
      </c>
      <c r="C36" s="21" t="s">
        <v>554</v>
      </c>
    </row>
    <row r="37" spans="1:18" ht="15.6" x14ac:dyDescent="0.3">
      <c r="A37" s="19" t="s">
        <v>480</v>
      </c>
      <c r="B37" s="95" t="s">
        <v>478</v>
      </c>
      <c r="C37" s="21" t="s">
        <v>554</v>
      </c>
    </row>
    <row r="38" spans="1:18" ht="15.6" x14ac:dyDescent="0.3">
      <c r="A38" s="19" t="s">
        <v>492</v>
      </c>
      <c r="B38" s="95" t="s">
        <v>238</v>
      </c>
      <c r="C38" s="21" t="s">
        <v>554</v>
      </c>
    </row>
    <row r="39" spans="1:18" ht="15.6" x14ac:dyDescent="0.3">
      <c r="A39" s="284"/>
      <c r="B39" s="285"/>
      <c r="C39" s="286"/>
    </row>
    <row r="40" spans="1:18" ht="62.4" x14ac:dyDescent="0.3">
      <c r="A40" s="19" t="s">
        <v>481</v>
      </c>
      <c r="B40" s="95" t="s">
        <v>534</v>
      </c>
      <c r="C40" s="23" t="s">
        <v>574</v>
      </c>
    </row>
    <row r="41" spans="1:18" ht="93.6" x14ac:dyDescent="0.3">
      <c r="A41" s="19" t="s">
        <v>493</v>
      </c>
      <c r="B41" s="95" t="s">
        <v>516</v>
      </c>
      <c r="C41" s="210" t="s">
        <v>598</v>
      </c>
    </row>
    <row r="42" spans="1:18" ht="62.4" x14ac:dyDescent="0.3">
      <c r="A42" s="19" t="s">
        <v>482</v>
      </c>
      <c r="B42" s="95" t="s">
        <v>531</v>
      </c>
      <c r="C42" s="210" t="s">
        <v>597</v>
      </c>
    </row>
    <row r="43" spans="1:18" ht="171.6" x14ac:dyDescent="0.3">
      <c r="A43" s="19" t="s">
        <v>496</v>
      </c>
      <c r="B43" s="95" t="s">
        <v>497</v>
      </c>
      <c r="C43" s="210" t="s">
        <v>556</v>
      </c>
    </row>
    <row r="44" spans="1:18" ht="93.6" x14ac:dyDescent="0.3">
      <c r="A44" s="19" t="s">
        <v>483</v>
      </c>
      <c r="B44" s="95" t="s">
        <v>522</v>
      </c>
      <c r="C44" s="210" t="s">
        <v>556</v>
      </c>
    </row>
    <row r="45" spans="1:18" ht="78" x14ac:dyDescent="0.3">
      <c r="A45" s="19" t="s">
        <v>517</v>
      </c>
      <c r="B45" s="95" t="s">
        <v>523</v>
      </c>
      <c r="C45" s="210" t="s">
        <v>556</v>
      </c>
    </row>
    <row r="46" spans="1:18" ht="93.6" x14ac:dyDescent="0.3">
      <c r="A46" s="19" t="s">
        <v>484</v>
      </c>
      <c r="B46" s="95" t="s">
        <v>524</v>
      </c>
      <c r="C46" s="210" t="s">
        <v>556</v>
      </c>
    </row>
    <row r="47" spans="1:18" ht="15.6" x14ac:dyDescent="0.3">
      <c r="A47" s="284"/>
      <c r="B47" s="285"/>
      <c r="C47" s="286"/>
    </row>
    <row r="48" spans="1:18" ht="46.8" x14ac:dyDescent="0.3">
      <c r="A48" s="19" t="s">
        <v>518</v>
      </c>
      <c r="B48" s="95" t="s">
        <v>532</v>
      </c>
      <c r="C48" s="211">
        <f>'6.2. Паспорт фин осв ввод'!D24</f>
        <v>1196.85381897446</v>
      </c>
    </row>
    <row r="49" spans="1:3" ht="46.8" x14ac:dyDescent="0.3">
      <c r="A49" s="19" t="s">
        <v>485</v>
      </c>
      <c r="B49" s="95" t="s">
        <v>533</v>
      </c>
      <c r="C49" s="211">
        <f>'6.2. Паспорт фин осв ввод'!D30</f>
        <v>997.34460967871667</v>
      </c>
    </row>
  </sheetData>
  <customSheetViews>
    <customSheetView guid="{C290BBE0-3C98-461A-94BD-C632345D89F6}" scale="70" showPageBreaks="1" fitToPage="1" printArea="1" view="pageBreakPreview" topLeftCell="A41">
      <selection activeCell="C45" sqref="C45"/>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13">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39B71E68-BF27-4D0E-9B8B-6F4286FA19B0}" showPageBreaks="1" fitToPage="1" printArea="1" view="pageBreakPreview" topLeftCell="A46">
      <selection activeCell="C37" sqref="C37"/>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5" right="0.25" top="0.75" bottom="0.75" header="0.3" footer="0.3"/>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N77"/>
  <sheetViews>
    <sheetView topLeftCell="A16" zoomScale="70" zoomScaleNormal="70" zoomScaleSheetLayoutView="55" workbookViewId="0">
      <pane xSplit="4" ySplit="8" topLeftCell="G24" activePane="bottomRight" state="frozen"/>
      <selection activeCell="A16" sqref="A16"/>
      <selection pane="topRight" activeCell="E16" sqref="E16"/>
      <selection pane="bottomLeft" activeCell="A24" sqref="A24"/>
      <selection pane="bottomRight" activeCell="CK25" sqref="CK25"/>
    </sheetView>
  </sheetViews>
  <sheetFormatPr defaultColWidth="9.109375" defaultRowHeight="15.6" outlineLevelCol="1" x14ac:dyDescent="0.3"/>
  <cols>
    <col min="1" max="1" width="9.109375" style="42"/>
    <col min="2" max="2" width="57.88671875" style="42" customWidth="1"/>
    <col min="3" max="4" width="21.5546875" style="42" customWidth="1"/>
    <col min="5" max="6" width="21.5546875" style="42" hidden="1" customWidth="1" outlineLevel="1"/>
    <col min="7" max="7" width="15.33203125" style="42" customWidth="1" collapsed="1"/>
    <col min="8" max="8" width="15.33203125" style="42" customWidth="1"/>
    <col min="9" max="12" width="9.44140625" style="42" customWidth="1"/>
    <col min="13" max="13" width="10.33203125" style="42" customWidth="1"/>
    <col min="14" max="14" width="7.88671875" style="42" customWidth="1"/>
    <col min="15" max="15" width="10.33203125" style="42" customWidth="1"/>
    <col min="16" max="16" width="9.44140625" style="42" customWidth="1"/>
    <col min="17" max="17" width="13.33203125" style="42" customWidth="1"/>
    <col min="18" max="18" width="9.44140625" style="42" customWidth="1"/>
    <col min="19" max="19" width="12.109375" style="42" customWidth="1"/>
    <col min="20" max="40" width="9.44140625" style="42" customWidth="1"/>
    <col min="41" max="41" width="10" style="42" customWidth="1"/>
    <col min="42" max="56" width="7.5546875" style="42" customWidth="1"/>
    <col min="57" max="57" width="8.6640625" style="42" customWidth="1"/>
    <col min="58" max="58" width="8" style="42" customWidth="1"/>
    <col min="59" max="59" width="9.109375" style="42"/>
    <col min="60" max="60" width="8.6640625" style="42" customWidth="1"/>
    <col min="61" max="68" width="9.109375" style="42"/>
    <col min="69" max="69" width="7.44140625" style="42" customWidth="1"/>
    <col min="70" max="72" width="7.5546875" style="42" customWidth="1"/>
    <col min="73" max="73" width="7.44140625" style="42" customWidth="1"/>
    <col min="74" max="76" width="7.5546875" style="42" customWidth="1"/>
    <col min="77" max="77" width="7.44140625" style="42" customWidth="1"/>
    <col min="78" max="80" width="7.5546875" style="42" customWidth="1"/>
    <col min="81" max="81" width="7.44140625" style="42" customWidth="1"/>
    <col min="82" max="84" width="7.5546875" style="42" customWidth="1"/>
    <col min="85" max="85" width="7.44140625" style="42" customWidth="1"/>
    <col min="86" max="88" width="7.5546875" style="42" customWidth="1"/>
    <col min="89" max="89" width="15.88671875" style="42" customWidth="1"/>
    <col min="90" max="90" width="19.5546875" style="42" customWidth="1"/>
    <col min="91" max="16384" width="9.109375" style="42"/>
  </cols>
  <sheetData>
    <row r="1" spans="1:88" ht="18" x14ac:dyDescent="0.3">
      <c r="V1" s="25" t="s">
        <v>70</v>
      </c>
      <c r="AX1" s="25" t="s">
        <v>70</v>
      </c>
    </row>
    <row r="2" spans="1:88" ht="18" x14ac:dyDescent="0.35">
      <c r="V2" s="11" t="s">
        <v>11</v>
      </c>
      <c r="AX2" s="11" t="s">
        <v>11</v>
      </c>
    </row>
    <row r="3" spans="1:88" ht="18" x14ac:dyDescent="0.35">
      <c r="V3" s="11" t="s">
        <v>69</v>
      </c>
      <c r="AX3" s="11" t="s">
        <v>69</v>
      </c>
    </row>
    <row r="4" spans="1:88" ht="18.75" customHeight="1" x14ac:dyDescent="0.3">
      <c r="A4" s="287" t="str">
        <f>'1. паспорт местоположение'!A5:C5</f>
        <v>Год раскрытия информации: 2023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c r="AD4" s="287"/>
    </row>
    <row r="5" spans="1:88" ht="18" x14ac:dyDescent="0.35">
      <c r="AD5" s="11"/>
      <c r="BF5" s="11"/>
    </row>
    <row r="6" spans="1:88" ht="17.399999999999999" x14ac:dyDescent="0.3">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row>
    <row r="7" spans="1:88" ht="17.399999999999999" x14ac:dyDescent="0.3">
      <c r="A7" s="140"/>
      <c r="B7" s="140"/>
      <c r="C7" s="140"/>
      <c r="D7" s="140"/>
      <c r="E7" s="140"/>
      <c r="F7" s="140"/>
      <c r="G7" s="140"/>
      <c r="H7" s="140"/>
      <c r="I7" s="140"/>
      <c r="J7" s="140"/>
      <c r="K7" s="141"/>
      <c r="L7" s="141"/>
      <c r="M7" s="141"/>
      <c r="N7" s="141"/>
      <c r="O7" s="141"/>
      <c r="P7" s="141"/>
      <c r="Q7" s="141"/>
      <c r="R7" s="141"/>
      <c r="S7" s="141"/>
      <c r="T7" s="141"/>
      <c r="U7" s="141"/>
      <c r="V7" s="141"/>
      <c r="W7" s="141"/>
      <c r="X7" s="141"/>
      <c r="Y7" s="141"/>
      <c r="Z7" s="141"/>
      <c r="AA7" s="141"/>
      <c r="AB7" s="141"/>
      <c r="AC7" s="141"/>
      <c r="AD7" s="141"/>
      <c r="AO7" s="141"/>
      <c r="AP7" s="141"/>
      <c r="AQ7" s="141"/>
      <c r="AR7" s="141"/>
      <c r="AS7" s="141"/>
      <c r="AT7" s="141"/>
      <c r="AU7" s="141"/>
      <c r="AV7" s="141"/>
      <c r="AW7" s="141"/>
      <c r="AX7" s="141"/>
      <c r="AY7" s="141"/>
      <c r="AZ7" s="141"/>
      <c r="BA7" s="141"/>
      <c r="BB7" s="141"/>
      <c r="BC7" s="141"/>
      <c r="BD7" s="141"/>
      <c r="BE7" s="141"/>
      <c r="BF7" s="141"/>
      <c r="BQ7" s="141"/>
      <c r="BR7" s="141"/>
      <c r="BS7" s="141"/>
      <c r="BT7" s="141"/>
      <c r="BU7" s="141"/>
      <c r="BV7" s="141"/>
      <c r="BW7" s="141"/>
      <c r="BX7" s="141"/>
      <c r="BY7" s="141"/>
      <c r="BZ7" s="141"/>
      <c r="CA7" s="141"/>
      <c r="CB7" s="141"/>
      <c r="CC7" s="141"/>
      <c r="CD7" s="141"/>
      <c r="CE7" s="141"/>
      <c r="CF7" s="141"/>
      <c r="CG7" s="141"/>
      <c r="CH7" s="141"/>
      <c r="CI7" s="141"/>
      <c r="CJ7" s="141"/>
    </row>
    <row r="8" spans="1:88" x14ac:dyDescent="0.3">
      <c r="A8" s="353" t="str">
        <f>'1. паспорт местоположение'!A9:C9</f>
        <v xml:space="preserve">Акционерное общество "Калининградская генерирующая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row>
    <row r="9" spans="1:88" ht="18.75" customHeight="1" x14ac:dyDescent="0.3">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row>
    <row r="10" spans="1:88" ht="17.399999999999999" x14ac:dyDescent="0.3">
      <c r="A10" s="140"/>
      <c r="B10" s="140"/>
      <c r="C10" s="140"/>
      <c r="D10" s="140"/>
      <c r="E10" s="140"/>
      <c r="F10" s="140"/>
      <c r="G10" s="140"/>
      <c r="H10" s="140"/>
      <c r="I10" s="140"/>
      <c r="J10" s="140"/>
      <c r="K10" s="141"/>
      <c r="L10" s="141"/>
      <c r="M10" s="141"/>
      <c r="N10" s="141"/>
      <c r="O10" s="141"/>
      <c r="P10" s="141"/>
      <c r="Q10" s="141"/>
      <c r="R10" s="141"/>
      <c r="S10" s="141"/>
      <c r="T10" s="141"/>
      <c r="U10" s="141"/>
      <c r="V10" s="141"/>
      <c r="W10" s="141"/>
      <c r="X10" s="141"/>
      <c r="Y10" s="141"/>
      <c r="Z10" s="141"/>
      <c r="AA10" s="141"/>
      <c r="AB10" s="141"/>
      <c r="AC10" s="141"/>
      <c r="AD10" s="141"/>
      <c r="AO10" s="141"/>
      <c r="AP10" s="141"/>
      <c r="AQ10" s="141"/>
      <c r="AR10" s="141"/>
      <c r="AS10" s="141"/>
      <c r="AT10" s="141"/>
      <c r="AU10" s="141"/>
      <c r="AV10" s="141"/>
      <c r="AW10" s="141"/>
      <c r="AX10" s="141"/>
      <c r="AY10" s="141"/>
      <c r="AZ10" s="141"/>
      <c r="BA10" s="141"/>
      <c r="BB10" s="141"/>
      <c r="BC10" s="141"/>
      <c r="BD10" s="141"/>
      <c r="BE10" s="141"/>
      <c r="BF10" s="141"/>
      <c r="BQ10" s="141"/>
      <c r="BR10" s="141"/>
      <c r="BS10" s="141"/>
      <c r="BT10" s="141"/>
      <c r="BU10" s="141"/>
      <c r="BV10" s="141"/>
      <c r="BW10" s="141"/>
      <c r="BX10" s="141"/>
      <c r="BY10" s="141"/>
      <c r="BZ10" s="141"/>
      <c r="CA10" s="141"/>
      <c r="CB10" s="141"/>
      <c r="CC10" s="141"/>
      <c r="CD10" s="141"/>
      <c r="CE10" s="141"/>
      <c r="CF10" s="141"/>
      <c r="CG10" s="141"/>
      <c r="CH10" s="141"/>
      <c r="CI10" s="141"/>
      <c r="CJ10" s="141"/>
    </row>
    <row r="11" spans="1:88" x14ac:dyDescent="0.3">
      <c r="A11" s="353" t="str">
        <f>'1. паспорт местоположение'!A12:C12</f>
        <v>J_KGK_01</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row>
    <row r="12" spans="1:88" x14ac:dyDescent="0.3">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row>
    <row r="13" spans="1:88" ht="16.5" customHeight="1" x14ac:dyDescent="0.35">
      <c r="A13" s="142"/>
      <c r="B13" s="142"/>
      <c r="C13" s="142"/>
      <c r="D13" s="142"/>
      <c r="E13" s="142"/>
      <c r="F13" s="142"/>
      <c r="G13" s="142"/>
      <c r="H13" s="142"/>
      <c r="I13" s="142"/>
      <c r="J13" s="142"/>
      <c r="K13" s="55"/>
      <c r="L13" s="55"/>
      <c r="M13" s="55"/>
      <c r="N13" s="55"/>
      <c r="O13" s="55"/>
      <c r="P13" s="55"/>
      <c r="Q13" s="55"/>
      <c r="R13" s="55"/>
      <c r="S13" s="55"/>
      <c r="T13" s="55"/>
      <c r="U13" s="55"/>
      <c r="V13" s="55"/>
      <c r="W13" s="55"/>
      <c r="X13" s="55"/>
      <c r="Y13" s="55"/>
      <c r="Z13" s="55"/>
      <c r="AA13" s="55"/>
      <c r="AB13" s="55"/>
      <c r="AC13" s="55"/>
      <c r="AD13" s="55"/>
      <c r="AO13" s="55"/>
      <c r="AP13" s="55"/>
      <c r="AQ13" s="55"/>
      <c r="AR13" s="55"/>
      <c r="AS13" s="55"/>
      <c r="AT13" s="55"/>
      <c r="AU13" s="55"/>
      <c r="AV13" s="55"/>
      <c r="AW13" s="55"/>
      <c r="AX13" s="55"/>
      <c r="AY13" s="55"/>
      <c r="AZ13" s="55"/>
      <c r="BA13" s="55"/>
      <c r="BB13" s="55"/>
      <c r="BC13" s="55"/>
      <c r="BD13" s="55"/>
      <c r="BE13" s="55"/>
      <c r="BF13" s="55"/>
      <c r="BQ13" s="55"/>
      <c r="BR13" s="55"/>
      <c r="BS13" s="55"/>
      <c r="BT13" s="55"/>
      <c r="BU13" s="55"/>
      <c r="BV13" s="55"/>
      <c r="BW13" s="55"/>
      <c r="BX13" s="55"/>
      <c r="BY13" s="55"/>
      <c r="BZ13" s="55"/>
      <c r="CA13" s="55"/>
      <c r="CB13" s="55"/>
      <c r="CC13" s="55"/>
      <c r="CD13" s="55"/>
      <c r="CE13" s="55"/>
      <c r="CF13" s="55"/>
      <c r="CG13" s="55"/>
      <c r="CH13" s="55"/>
      <c r="CI13" s="55"/>
      <c r="CJ13" s="55"/>
    </row>
    <row r="14" spans="1:88" x14ac:dyDescent="0.3">
      <c r="A14" s="354" t="str">
        <f>'1. паспорт местоположение'!A15:C15</f>
        <v>Реконструкция производственного объекта "Гусевская ТЭЦ" г. Гусев</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row>
    <row r="15" spans="1:88" ht="15.75" customHeight="1" x14ac:dyDescent="0.3">
      <c r="A15" s="288" t="s">
        <v>7</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row>
    <row r="16" spans="1:88" x14ac:dyDescent="0.3">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row>
    <row r="18" spans="1:92" x14ac:dyDescent="0.3">
      <c r="A18" s="356" t="s">
        <v>506</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row>
    <row r="20" spans="1:92" ht="33" customHeight="1" x14ac:dyDescent="0.3">
      <c r="A20" s="341" t="s">
        <v>193</v>
      </c>
      <c r="B20" s="341" t="s">
        <v>192</v>
      </c>
      <c r="C20" s="339" t="s">
        <v>191</v>
      </c>
      <c r="D20" s="339"/>
      <c r="E20" s="359" t="s">
        <v>600</v>
      </c>
      <c r="F20" s="360"/>
      <c r="G20" s="360"/>
      <c r="H20" s="361"/>
      <c r="I20" s="348" t="s">
        <v>541</v>
      </c>
      <c r="J20" s="349"/>
      <c r="K20" s="349"/>
      <c r="L20" s="349"/>
      <c r="M20" s="348" t="s">
        <v>560</v>
      </c>
      <c r="N20" s="349"/>
      <c r="O20" s="349"/>
      <c r="P20" s="349"/>
      <c r="Q20" s="348" t="s">
        <v>561</v>
      </c>
      <c r="R20" s="349"/>
      <c r="S20" s="349"/>
      <c r="T20" s="349"/>
      <c r="U20" s="348" t="s">
        <v>562</v>
      </c>
      <c r="V20" s="349"/>
      <c r="W20" s="349"/>
      <c r="X20" s="349"/>
      <c r="Y20" s="348" t="s">
        <v>563</v>
      </c>
      <c r="Z20" s="349"/>
      <c r="AA20" s="349"/>
      <c r="AB20" s="349"/>
      <c r="AC20" s="348" t="s">
        <v>578</v>
      </c>
      <c r="AD20" s="349"/>
      <c r="AE20" s="349"/>
      <c r="AF20" s="349"/>
      <c r="AG20" s="348" t="s">
        <v>579</v>
      </c>
      <c r="AH20" s="349"/>
      <c r="AI20" s="349"/>
      <c r="AJ20" s="349"/>
      <c r="AK20" s="348" t="s">
        <v>580</v>
      </c>
      <c r="AL20" s="349"/>
      <c r="AM20" s="349"/>
      <c r="AN20" s="349"/>
      <c r="AO20" s="348" t="s">
        <v>581</v>
      </c>
      <c r="AP20" s="349"/>
      <c r="AQ20" s="349"/>
      <c r="AR20" s="349"/>
      <c r="AS20" s="348" t="s">
        <v>582</v>
      </c>
      <c r="AT20" s="349"/>
      <c r="AU20" s="349"/>
      <c r="AV20" s="349"/>
      <c r="AW20" s="348" t="s">
        <v>583</v>
      </c>
      <c r="AX20" s="349"/>
      <c r="AY20" s="349"/>
      <c r="AZ20" s="349"/>
      <c r="BA20" s="348" t="s">
        <v>584</v>
      </c>
      <c r="BB20" s="349"/>
      <c r="BC20" s="349"/>
      <c r="BD20" s="349"/>
      <c r="BE20" s="348" t="s">
        <v>585</v>
      </c>
      <c r="BF20" s="349"/>
      <c r="BG20" s="349"/>
      <c r="BH20" s="349"/>
      <c r="BI20" s="348" t="s">
        <v>586</v>
      </c>
      <c r="BJ20" s="349"/>
      <c r="BK20" s="349"/>
      <c r="BL20" s="349"/>
      <c r="BM20" s="348" t="s">
        <v>587</v>
      </c>
      <c r="BN20" s="349"/>
      <c r="BO20" s="349"/>
      <c r="BP20" s="349"/>
      <c r="BQ20" s="348" t="s">
        <v>588</v>
      </c>
      <c r="BR20" s="349"/>
      <c r="BS20" s="349"/>
      <c r="BT20" s="349"/>
      <c r="BU20" s="348" t="s">
        <v>595</v>
      </c>
      <c r="BV20" s="349"/>
      <c r="BW20" s="349"/>
      <c r="BX20" s="349"/>
      <c r="BY20" s="348" t="s">
        <v>596</v>
      </c>
      <c r="BZ20" s="349"/>
      <c r="CA20" s="349"/>
      <c r="CB20" s="349"/>
      <c r="CC20" s="348" t="s">
        <v>606</v>
      </c>
      <c r="CD20" s="349"/>
      <c r="CE20" s="349"/>
      <c r="CF20" s="349"/>
      <c r="CG20" s="348" t="s">
        <v>607</v>
      </c>
      <c r="CH20" s="349"/>
      <c r="CI20" s="349"/>
      <c r="CJ20" s="349"/>
      <c r="CK20" s="366" t="s">
        <v>190</v>
      </c>
      <c r="CL20" s="367"/>
    </row>
    <row r="21" spans="1:92" ht="99.75" customHeight="1" x14ac:dyDescent="0.3">
      <c r="A21" s="342"/>
      <c r="B21" s="342"/>
      <c r="C21" s="339"/>
      <c r="D21" s="339"/>
      <c r="E21" s="345"/>
      <c r="F21" s="362"/>
      <c r="G21" s="362"/>
      <c r="H21" s="346"/>
      <c r="I21" s="350" t="s">
        <v>3</v>
      </c>
      <c r="J21" s="350"/>
      <c r="K21" s="357" t="s">
        <v>599</v>
      </c>
      <c r="L21" s="358"/>
      <c r="M21" s="350" t="s">
        <v>3</v>
      </c>
      <c r="N21" s="350"/>
      <c r="O21" s="357" t="s">
        <v>599</v>
      </c>
      <c r="P21" s="358"/>
      <c r="Q21" s="350" t="s">
        <v>3</v>
      </c>
      <c r="R21" s="350"/>
      <c r="S21" s="357" t="s">
        <v>599</v>
      </c>
      <c r="T21" s="358"/>
      <c r="U21" s="350" t="s">
        <v>3</v>
      </c>
      <c r="V21" s="350"/>
      <c r="W21" s="350" t="s">
        <v>188</v>
      </c>
      <c r="X21" s="350"/>
      <c r="Y21" s="350" t="s">
        <v>3</v>
      </c>
      <c r="Z21" s="350"/>
      <c r="AA21" s="350" t="s">
        <v>188</v>
      </c>
      <c r="AB21" s="350"/>
      <c r="AC21" s="350" t="s">
        <v>3</v>
      </c>
      <c r="AD21" s="350"/>
      <c r="AE21" s="350" t="s">
        <v>188</v>
      </c>
      <c r="AF21" s="350"/>
      <c r="AG21" s="350" t="s">
        <v>3</v>
      </c>
      <c r="AH21" s="350"/>
      <c r="AI21" s="350" t="s">
        <v>188</v>
      </c>
      <c r="AJ21" s="350"/>
      <c r="AK21" s="350" t="s">
        <v>3</v>
      </c>
      <c r="AL21" s="350"/>
      <c r="AM21" s="350" t="s">
        <v>188</v>
      </c>
      <c r="AN21" s="350"/>
      <c r="AO21" s="350" t="s">
        <v>3</v>
      </c>
      <c r="AP21" s="350"/>
      <c r="AQ21" s="350" t="s">
        <v>188</v>
      </c>
      <c r="AR21" s="350"/>
      <c r="AS21" s="350" t="s">
        <v>3</v>
      </c>
      <c r="AT21" s="350"/>
      <c r="AU21" s="350" t="s">
        <v>188</v>
      </c>
      <c r="AV21" s="350"/>
      <c r="AW21" s="350" t="s">
        <v>3</v>
      </c>
      <c r="AX21" s="350"/>
      <c r="AY21" s="350" t="s">
        <v>188</v>
      </c>
      <c r="AZ21" s="350"/>
      <c r="BA21" s="350" t="s">
        <v>3</v>
      </c>
      <c r="BB21" s="350"/>
      <c r="BC21" s="350" t="s">
        <v>188</v>
      </c>
      <c r="BD21" s="350"/>
      <c r="BE21" s="350" t="s">
        <v>3</v>
      </c>
      <c r="BF21" s="350"/>
      <c r="BG21" s="350" t="s">
        <v>188</v>
      </c>
      <c r="BH21" s="350"/>
      <c r="BI21" s="350" t="s">
        <v>3</v>
      </c>
      <c r="BJ21" s="350"/>
      <c r="BK21" s="350" t="s">
        <v>188</v>
      </c>
      <c r="BL21" s="350"/>
      <c r="BM21" s="350" t="s">
        <v>3</v>
      </c>
      <c r="BN21" s="350"/>
      <c r="BO21" s="350" t="s">
        <v>188</v>
      </c>
      <c r="BP21" s="350"/>
      <c r="BQ21" s="350" t="s">
        <v>3</v>
      </c>
      <c r="BR21" s="350"/>
      <c r="BS21" s="350" t="s">
        <v>188</v>
      </c>
      <c r="BT21" s="350"/>
      <c r="BU21" s="350" t="s">
        <v>3</v>
      </c>
      <c r="BV21" s="350"/>
      <c r="BW21" s="350" t="s">
        <v>188</v>
      </c>
      <c r="BX21" s="350"/>
      <c r="BY21" s="350" t="s">
        <v>3</v>
      </c>
      <c r="BZ21" s="350"/>
      <c r="CA21" s="350" t="s">
        <v>188</v>
      </c>
      <c r="CB21" s="350"/>
      <c r="CC21" s="350" t="s">
        <v>3</v>
      </c>
      <c r="CD21" s="350"/>
      <c r="CE21" s="350" t="s">
        <v>188</v>
      </c>
      <c r="CF21" s="350"/>
      <c r="CG21" s="350" t="s">
        <v>3</v>
      </c>
      <c r="CH21" s="350"/>
      <c r="CI21" s="350" t="s">
        <v>188</v>
      </c>
      <c r="CJ21" s="350"/>
      <c r="CK21" s="368"/>
      <c r="CL21" s="369"/>
    </row>
    <row r="22" spans="1:92" ht="89.25" customHeight="1" x14ac:dyDescent="0.3">
      <c r="A22" s="343"/>
      <c r="B22" s="343"/>
      <c r="C22" s="149" t="s">
        <v>3</v>
      </c>
      <c r="D22" s="149" t="s">
        <v>188</v>
      </c>
      <c r="E22" s="282" t="s">
        <v>601</v>
      </c>
      <c r="F22" s="282" t="s">
        <v>602</v>
      </c>
      <c r="G22" s="282" t="s">
        <v>603</v>
      </c>
      <c r="H22" s="282" t="s">
        <v>604</v>
      </c>
      <c r="I22" s="99" t="s">
        <v>486</v>
      </c>
      <c r="J22" s="99" t="s">
        <v>487</v>
      </c>
      <c r="K22" s="99" t="s">
        <v>486</v>
      </c>
      <c r="L22" s="99" t="s">
        <v>487</v>
      </c>
      <c r="M22" s="99" t="s">
        <v>486</v>
      </c>
      <c r="N22" s="99" t="s">
        <v>487</v>
      </c>
      <c r="O22" s="99" t="s">
        <v>486</v>
      </c>
      <c r="P22" s="99" t="s">
        <v>487</v>
      </c>
      <c r="Q22" s="99" t="s">
        <v>486</v>
      </c>
      <c r="R22" s="99" t="s">
        <v>487</v>
      </c>
      <c r="S22" s="99" t="s">
        <v>486</v>
      </c>
      <c r="T22" s="99" t="s">
        <v>487</v>
      </c>
      <c r="U22" s="99" t="s">
        <v>486</v>
      </c>
      <c r="V22" s="99" t="s">
        <v>487</v>
      </c>
      <c r="W22" s="99" t="s">
        <v>486</v>
      </c>
      <c r="X22" s="99" t="s">
        <v>487</v>
      </c>
      <c r="Y22" s="99" t="s">
        <v>486</v>
      </c>
      <c r="Z22" s="99" t="s">
        <v>487</v>
      </c>
      <c r="AA22" s="99" t="s">
        <v>486</v>
      </c>
      <c r="AB22" s="99" t="s">
        <v>487</v>
      </c>
      <c r="AC22" s="99" t="s">
        <v>486</v>
      </c>
      <c r="AD22" s="99" t="s">
        <v>487</v>
      </c>
      <c r="AE22" s="99" t="s">
        <v>486</v>
      </c>
      <c r="AF22" s="99" t="s">
        <v>487</v>
      </c>
      <c r="AG22" s="99" t="s">
        <v>486</v>
      </c>
      <c r="AH22" s="99" t="s">
        <v>487</v>
      </c>
      <c r="AI22" s="99" t="s">
        <v>486</v>
      </c>
      <c r="AJ22" s="99" t="s">
        <v>487</v>
      </c>
      <c r="AK22" s="99" t="s">
        <v>486</v>
      </c>
      <c r="AL22" s="99" t="s">
        <v>487</v>
      </c>
      <c r="AM22" s="99" t="s">
        <v>486</v>
      </c>
      <c r="AN22" s="99" t="s">
        <v>487</v>
      </c>
      <c r="AO22" s="99" t="s">
        <v>486</v>
      </c>
      <c r="AP22" s="99" t="s">
        <v>487</v>
      </c>
      <c r="AQ22" s="99" t="s">
        <v>486</v>
      </c>
      <c r="AR22" s="99" t="s">
        <v>487</v>
      </c>
      <c r="AS22" s="99" t="s">
        <v>486</v>
      </c>
      <c r="AT22" s="99" t="s">
        <v>487</v>
      </c>
      <c r="AU22" s="99" t="s">
        <v>486</v>
      </c>
      <c r="AV22" s="99" t="s">
        <v>487</v>
      </c>
      <c r="AW22" s="99" t="s">
        <v>486</v>
      </c>
      <c r="AX22" s="99" t="s">
        <v>487</v>
      </c>
      <c r="AY22" s="99" t="s">
        <v>486</v>
      </c>
      <c r="AZ22" s="99" t="s">
        <v>487</v>
      </c>
      <c r="BA22" s="99" t="s">
        <v>486</v>
      </c>
      <c r="BB22" s="99" t="s">
        <v>487</v>
      </c>
      <c r="BC22" s="99" t="s">
        <v>486</v>
      </c>
      <c r="BD22" s="99" t="s">
        <v>487</v>
      </c>
      <c r="BE22" s="99" t="s">
        <v>486</v>
      </c>
      <c r="BF22" s="99" t="s">
        <v>487</v>
      </c>
      <c r="BG22" s="99" t="s">
        <v>486</v>
      </c>
      <c r="BH22" s="99" t="s">
        <v>487</v>
      </c>
      <c r="BI22" s="99" t="s">
        <v>486</v>
      </c>
      <c r="BJ22" s="99" t="s">
        <v>487</v>
      </c>
      <c r="BK22" s="99" t="s">
        <v>486</v>
      </c>
      <c r="BL22" s="99" t="s">
        <v>487</v>
      </c>
      <c r="BM22" s="99" t="s">
        <v>486</v>
      </c>
      <c r="BN22" s="99" t="s">
        <v>487</v>
      </c>
      <c r="BO22" s="99" t="s">
        <v>486</v>
      </c>
      <c r="BP22" s="99" t="s">
        <v>487</v>
      </c>
      <c r="BQ22" s="99" t="s">
        <v>486</v>
      </c>
      <c r="BR22" s="99" t="s">
        <v>487</v>
      </c>
      <c r="BS22" s="99" t="s">
        <v>486</v>
      </c>
      <c r="BT22" s="99" t="s">
        <v>487</v>
      </c>
      <c r="BU22" s="99" t="s">
        <v>486</v>
      </c>
      <c r="BV22" s="99" t="s">
        <v>487</v>
      </c>
      <c r="BW22" s="99" t="s">
        <v>486</v>
      </c>
      <c r="BX22" s="99" t="s">
        <v>487</v>
      </c>
      <c r="BY22" s="99" t="s">
        <v>486</v>
      </c>
      <c r="BZ22" s="99" t="s">
        <v>487</v>
      </c>
      <c r="CA22" s="99" t="s">
        <v>486</v>
      </c>
      <c r="CB22" s="99" t="s">
        <v>487</v>
      </c>
      <c r="CC22" s="99" t="s">
        <v>486</v>
      </c>
      <c r="CD22" s="99" t="s">
        <v>487</v>
      </c>
      <c r="CE22" s="99" t="s">
        <v>486</v>
      </c>
      <c r="CF22" s="99" t="s">
        <v>487</v>
      </c>
      <c r="CG22" s="99" t="s">
        <v>486</v>
      </c>
      <c r="CH22" s="99" t="s">
        <v>487</v>
      </c>
      <c r="CI22" s="99" t="s">
        <v>486</v>
      </c>
      <c r="CJ22" s="99" t="s">
        <v>487</v>
      </c>
      <c r="CK22" s="149" t="s">
        <v>189</v>
      </c>
      <c r="CL22" s="149" t="s">
        <v>188</v>
      </c>
    </row>
    <row r="23" spans="1:92" ht="19.5" customHeight="1" x14ac:dyDescent="0.3">
      <c r="A23" s="48">
        <v>1</v>
      </c>
      <c r="B23" s="48">
        <f>A23+1</f>
        <v>2</v>
      </c>
      <c r="C23" s="48">
        <f t="shared" ref="C23:CL23" si="0">B23+1</f>
        <v>3</v>
      </c>
      <c r="D23" s="48">
        <f t="shared" si="0"/>
        <v>4</v>
      </c>
      <c r="E23" s="280">
        <f t="shared" ref="E23" si="1">D23+1</f>
        <v>5</v>
      </c>
      <c r="F23" s="280">
        <f t="shared" ref="F23" si="2">E23+1</f>
        <v>6</v>
      </c>
      <c r="G23" s="280">
        <f t="shared" ref="G23" si="3">F23+1</f>
        <v>7</v>
      </c>
      <c r="H23" s="280">
        <f t="shared" ref="H23" si="4">G23+1</f>
        <v>8</v>
      </c>
      <c r="I23" s="280">
        <f t="shared" ref="I23" si="5">H23+1</f>
        <v>9</v>
      </c>
      <c r="J23" s="280">
        <f t="shared" ref="J23" si="6">I23+1</f>
        <v>10</v>
      </c>
      <c r="K23" s="280">
        <f t="shared" ref="K23" si="7">J23+1</f>
        <v>11</v>
      </c>
      <c r="L23" s="280">
        <f t="shared" ref="L23" si="8">K23+1</f>
        <v>12</v>
      </c>
      <c r="M23" s="48">
        <f t="shared" si="0"/>
        <v>13</v>
      </c>
      <c r="N23" s="48">
        <f t="shared" si="0"/>
        <v>14</v>
      </c>
      <c r="O23" s="48">
        <f t="shared" si="0"/>
        <v>15</v>
      </c>
      <c r="P23" s="48">
        <f t="shared" si="0"/>
        <v>16</v>
      </c>
      <c r="Q23" s="48">
        <f t="shared" si="0"/>
        <v>17</v>
      </c>
      <c r="R23" s="48">
        <f t="shared" si="0"/>
        <v>18</v>
      </c>
      <c r="S23" s="48">
        <f t="shared" si="0"/>
        <v>19</v>
      </c>
      <c r="T23" s="48">
        <f t="shared" si="0"/>
        <v>20</v>
      </c>
      <c r="U23" s="48">
        <f t="shared" si="0"/>
        <v>21</v>
      </c>
      <c r="V23" s="48">
        <f t="shared" si="0"/>
        <v>22</v>
      </c>
      <c r="W23" s="48">
        <f t="shared" si="0"/>
        <v>23</v>
      </c>
      <c r="X23" s="48">
        <f t="shared" si="0"/>
        <v>24</v>
      </c>
      <c r="Y23" s="48">
        <f t="shared" si="0"/>
        <v>25</v>
      </c>
      <c r="Z23" s="48">
        <f t="shared" si="0"/>
        <v>26</v>
      </c>
      <c r="AA23" s="48">
        <f t="shared" si="0"/>
        <v>27</v>
      </c>
      <c r="AB23" s="48">
        <f t="shared" si="0"/>
        <v>28</v>
      </c>
      <c r="AC23" s="48">
        <f t="shared" si="0"/>
        <v>29</v>
      </c>
      <c r="AD23" s="48">
        <f t="shared" si="0"/>
        <v>30</v>
      </c>
      <c r="AE23" s="48">
        <f t="shared" si="0"/>
        <v>31</v>
      </c>
      <c r="AF23" s="48">
        <f t="shared" si="0"/>
        <v>32</v>
      </c>
      <c r="AG23" s="48">
        <f t="shared" si="0"/>
        <v>33</v>
      </c>
      <c r="AH23" s="48">
        <f t="shared" si="0"/>
        <v>34</v>
      </c>
      <c r="AI23" s="48">
        <f t="shared" si="0"/>
        <v>35</v>
      </c>
      <c r="AJ23" s="48">
        <f t="shared" si="0"/>
        <v>36</v>
      </c>
      <c r="AK23" s="48">
        <f t="shared" si="0"/>
        <v>37</v>
      </c>
      <c r="AL23" s="48">
        <f t="shared" si="0"/>
        <v>38</v>
      </c>
      <c r="AM23" s="48">
        <f t="shared" si="0"/>
        <v>39</v>
      </c>
      <c r="AN23" s="48">
        <f t="shared" si="0"/>
        <v>40</v>
      </c>
      <c r="AO23" s="48">
        <f t="shared" ref="AO23" si="9">AN23+1</f>
        <v>41</v>
      </c>
      <c r="AP23" s="48">
        <f t="shared" ref="AP23" si="10">AO23+1</f>
        <v>42</v>
      </c>
      <c r="AQ23" s="48">
        <f t="shared" ref="AQ23" si="11">AP23+1</f>
        <v>43</v>
      </c>
      <c r="AR23" s="48">
        <f t="shared" ref="AR23" si="12">AQ23+1</f>
        <v>44</v>
      </c>
      <c r="AS23" s="48">
        <f t="shared" ref="AS23" si="13">AR23+1</f>
        <v>45</v>
      </c>
      <c r="AT23" s="48">
        <f t="shared" ref="AT23" si="14">AS23+1</f>
        <v>46</v>
      </c>
      <c r="AU23" s="48">
        <f t="shared" ref="AU23" si="15">AT23+1</f>
        <v>47</v>
      </c>
      <c r="AV23" s="48">
        <f t="shared" ref="AV23" si="16">AU23+1</f>
        <v>48</v>
      </c>
      <c r="AW23" s="48">
        <f t="shared" ref="AW23" si="17">AV23+1</f>
        <v>49</v>
      </c>
      <c r="AX23" s="48">
        <f t="shared" ref="AX23" si="18">AW23+1</f>
        <v>50</v>
      </c>
      <c r="AY23" s="48">
        <f t="shared" ref="AY23" si="19">AX23+1</f>
        <v>51</v>
      </c>
      <c r="AZ23" s="48">
        <f t="shared" ref="AZ23" si="20">AY23+1</f>
        <v>52</v>
      </c>
      <c r="BA23" s="48">
        <f t="shared" ref="BA23" si="21">AJ23+1</f>
        <v>37</v>
      </c>
      <c r="BB23" s="48">
        <f t="shared" ref="BB23" si="22">BA23+1</f>
        <v>38</v>
      </c>
      <c r="BC23" s="48">
        <f t="shared" ref="BC23" si="23">BB23+1</f>
        <v>39</v>
      </c>
      <c r="BD23" s="48">
        <f t="shared" ref="BD23" si="24">BC23+1</f>
        <v>40</v>
      </c>
      <c r="BE23" s="48">
        <f t="shared" ref="BE23" si="25">BD23+1</f>
        <v>41</v>
      </c>
      <c r="BF23" s="48">
        <f t="shared" ref="BF23" si="26">BE23+1</f>
        <v>42</v>
      </c>
      <c r="BG23" s="48">
        <f t="shared" ref="BG23" si="27">BF23+1</f>
        <v>43</v>
      </c>
      <c r="BH23" s="48">
        <f t="shared" ref="BH23" si="28">BG23+1</f>
        <v>44</v>
      </c>
      <c r="BI23" s="48">
        <f t="shared" ref="BI23" si="29">BH23+1</f>
        <v>45</v>
      </c>
      <c r="BJ23" s="48">
        <f t="shared" ref="BJ23" si="30">BI23+1</f>
        <v>46</v>
      </c>
      <c r="BK23" s="48">
        <f t="shared" ref="BK23" si="31">BJ23+1</f>
        <v>47</v>
      </c>
      <c r="BL23" s="48">
        <f t="shared" ref="BL23" si="32">BK23+1</f>
        <v>48</v>
      </c>
      <c r="BM23" s="48">
        <f t="shared" ref="BM23" si="33">BL23+1</f>
        <v>49</v>
      </c>
      <c r="BN23" s="48">
        <f t="shared" ref="BN23" si="34">BM23+1</f>
        <v>50</v>
      </c>
      <c r="BO23" s="48">
        <f t="shared" ref="BO23" si="35">BN23+1</f>
        <v>51</v>
      </c>
      <c r="BP23" s="48">
        <f t="shared" ref="BP23" si="36">BO23+1</f>
        <v>52</v>
      </c>
      <c r="BQ23" s="48">
        <f t="shared" ref="BQ23" si="37">AZ23+1</f>
        <v>53</v>
      </c>
      <c r="BR23" s="48">
        <f t="shared" ref="BR23" si="38">BQ23+1</f>
        <v>54</v>
      </c>
      <c r="BS23" s="48">
        <f t="shared" ref="BS23" si="39">BR23+1</f>
        <v>55</v>
      </c>
      <c r="BT23" s="48">
        <f t="shared" ref="BT23" si="40">BS23+1</f>
        <v>56</v>
      </c>
      <c r="BU23" s="276">
        <f t="shared" ref="BU23" si="41">BD23+1</f>
        <v>41</v>
      </c>
      <c r="BV23" s="276">
        <f t="shared" ref="BV23" si="42">BU23+1</f>
        <v>42</v>
      </c>
      <c r="BW23" s="276">
        <f t="shared" ref="BW23" si="43">BV23+1</f>
        <v>43</v>
      </c>
      <c r="BX23" s="276">
        <f t="shared" ref="BX23" si="44">BW23+1</f>
        <v>44</v>
      </c>
      <c r="BY23" s="276">
        <f t="shared" ref="BY23" si="45">BD23+1</f>
        <v>41</v>
      </c>
      <c r="BZ23" s="276">
        <f t="shared" ref="BZ23" si="46">BY23+1</f>
        <v>42</v>
      </c>
      <c r="CA23" s="276">
        <f t="shared" ref="CA23" si="47">BZ23+1</f>
        <v>43</v>
      </c>
      <c r="CB23" s="276">
        <f t="shared" ref="CB23" si="48">CA23+1</f>
        <v>44</v>
      </c>
      <c r="CC23" s="280">
        <f t="shared" ref="CC23" si="49">BH23+1</f>
        <v>45</v>
      </c>
      <c r="CD23" s="280">
        <f t="shared" ref="CD23" si="50">CC23+1</f>
        <v>46</v>
      </c>
      <c r="CE23" s="280">
        <f t="shared" ref="CE23" si="51">CD23+1</f>
        <v>47</v>
      </c>
      <c r="CF23" s="280">
        <f t="shared" ref="CF23" si="52">CE23+1</f>
        <v>48</v>
      </c>
      <c r="CG23" s="283">
        <f t="shared" ref="CG23" si="53">BL23+1</f>
        <v>49</v>
      </c>
      <c r="CH23" s="283">
        <f t="shared" ref="CH23" si="54">CG23+1</f>
        <v>50</v>
      </c>
      <c r="CI23" s="283">
        <f t="shared" ref="CI23" si="55">CH23+1</f>
        <v>51</v>
      </c>
      <c r="CJ23" s="283">
        <f t="shared" ref="CJ23" si="56">CI23+1</f>
        <v>52</v>
      </c>
      <c r="CK23" s="280">
        <f>CF23+1</f>
        <v>49</v>
      </c>
      <c r="CL23" s="48">
        <f t="shared" si="0"/>
        <v>50</v>
      </c>
    </row>
    <row r="24" spans="1:92" ht="47.25" customHeight="1" x14ac:dyDescent="0.3">
      <c r="A24" s="53">
        <v>1</v>
      </c>
      <c r="B24" s="52" t="s">
        <v>187</v>
      </c>
      <c r="C24" s="144">
        <f>SUM(C25:C29)</f>
        <v>1193.30648197446</v>
      </c>
      <c r="D24" s="144">
        <f>SUM(D25:D29)</f>
        <v>1196.85381897446</v>
      </c>
      <c r="E24" s="144">
        <f>C24</f>
        <v>1193.30648197446</v>
      </c>
      <c r="F24" s="144">
        <f>E24-K24</f>
        <v>1169.84279461446</v>
      </c>
      <c r="G24" s="144">
        <f>F24-O24</f>
        <v>1169.84279461446</v>
      </c>
      <c r="H24" s="144">
        <f>G24-P24</f>
        <v>1169.84279461446</v>
      </c>
      <c r="I24" s="144">
        <f t="shared" ref="I24" si="57">SUM(I25:I29)</f>
        <v>23.463687360000002</v>
      </c>
      <c r="J24" s="144">
        <f t="shared" ref="J24:AM24" si="58">SUM(J25:J29)</f>
        <v>3</v>
      </c>
      <c r="K24" s="144">
        <f t="shared" ref="K24:L24" si="59">SUM(K25:K29)</f>
        <v>23.463687360000002</v>
      </c>
      <c r="L24" s="144">
        <f t="shared" si="59"/>
        <v>3</v>
      </c>
      <c r="M24" s="144">
        <f t="shared" si="58"/>
        <v>0</v>
      </c>
      <c r="N24" s="144">
        <f t="shared" si="58"/>
        <v>0</v>
      </c>
      <c r="O24" s="144">
        <f t="shared" ref="O24" si="60">SUM(O25:O29)</f>
        <v>0</v>
      </c>
      <c r="P24" s="144">
        <f t="shared" si="58"/>
        <v>0</v>
      </c>
      <c r="Q24" s="144">
        <f t="shared" si="58"/>
        <v>0</v>
      </c>
      <c r="R24" s="144">
        <f t="shared" si="58"/>
        <v>0</v>
      </c>
      <c r="S24" s="144">
        <f t="shared" ref="S24:T24" si="61">SUM(S25:S29)</f>
        <v>3.5473370000000002</v>
      </c>
      <c r="T24" s="144">
        <f t="shared" si="61"/>
        <v>4</v>
      </c>
      <c r="U24" s="144">
        <f t="shared" ref="U24:V24" si="62">SUM(U25:U29)</f>
        <v>54.654600000000002</v>
      </c>
      <c r="V24" s="144">
        <f t="shared" si="62"/>
        <v>1</v>
      </c>
      <c r="W24" s="144">
        <f t="shared" ref="W24:X24" si="63">SUM(W25:W29)</f>
        <v>54.654600000000002</v>
      </c>
      <c r="X24" s="144">
        <f t="shared" si="63"/>
        <v>1</v>
      </c>
      <c r="Y24" s="144">
        <f t="shared" si="58"/>
        <v>74.345879640964</v>
      </c>
      <c r="Z24" s="144">
        <f t="shared" si="58"/>
        <v>0</v>
      </c>
      <c r="AA24" s="144">
        <f t="shared" si="58"/>
        <v>0</v>
      </c>
      <c r="AB24" s="144">
        <f t="shared" si="58"/>
        <v>0</v>
      </c>
      <c r="AC24" s="144">
        <f t="shared" si="58"/>
        <v>74.345879640964</v>
      </c>
      <c r="AD24" s="144">
        <f t="shared" si="58"/>
        <v>0</v>
      </c>
      <c r="AE24" s="144">
        <f t="shared" si="58"/>
        <v>74.345879640964</v>
      </c>
      <c r="AF24" s="144">
        <f t="shared" si="58"/>
        <v>0</v>
      </c>
      <c r="AG24" s="144">
        <f t="shared" si="58"/>
        <v>74.345879640964</v>
      </c>
      <c r="AH24" s="144">
        <f t="shared" si="58"/>
        <v>0</v>
      </c>
      <c r="AI24" s="144">
        <f t="shared" si="58"/>
        <v>74.345879640964</v>
      </c>
      <c r="AJ24" s="144">
        <f t="shared" si="58"/>
        <v>0</v>
      </c>
      <c r="AK24" s="144">
        <f t="shared" si="58"/>
        <v>74.345879640964</v>
      </c>
      <c r="AL24" s="144">
        <f t="shared" si="58"/>
        <v>0</v>
      </c>
      <c r="AM24" s="144">
        <f t="shared" si="58"/>
        <v>74.345879640964</v>
      </c>
      <c r="AN24" s="144">
        <f>SUM(AN25:AN29)</f>
        <v>0</v>
      </c>
      <c r="AO24" s="144">
        <f t="shared" ref="AO24:BT24" si="64">SUM(AO25:AO29)</f>
        <v>74.345879640964</v>
      </c>
      <c r="AP24" s="144">
        <f t="shared" si="64"/>
        <v>0</v>
      </c>
      <c r="AQ24" s="144">
        <f t="shared" si="64"/>
        <v>74.345879640964</v>
      </c>
      <c r="AR24" s="144">
        <f t="shared" si="64"/>
        <v>0</v>
      </c>
      <c r="AS24" s="144">
        <f t="shared" si="64"/>
        <v>74.345879640964</v>
      </c>
      <c r="AT24" s="144">
        <f t="shared" si="64"/>
        <v>0</v>
      </c>
      <c r="AU24" s="144">
        <f t="shared" si="64"/>
        <v>74.345879640964</v>
      </c>
      <c r="AV24" s="144">
        <f t="shared" si="64"/>
        <v>0</v>
      </c>
      <c r="AW24" s="144">
        <f t="shared" si="64"/>
        <v>74.345879640964</v>
      </c>
      <c r="AX24" s="144">
        <f t="shared" si="64"/>
        <v>0</v>
      </c>
      <c r="AY24" s="144">
        <f t="shared" si="64"/>
        <v>74.345879640964</v>
      </c>
      <c r="AZ24" s="144">
        <f t="shared" si="64"/>
        <v>0</v>
      </c>
      <c r="BA24" s="144">
        <f t="shared" ref="BA24:BO24" si="65">SUM(BA25:BA29)</f>
        <v>74.345879640964</v>
      </c>
      <c r="BB24" s="144">
        <f t="shared" si="65"/>
        <v>0</v>
      </c>
      <c r="BC24" s="144">
        <f t="shared" si="65"/>
        <v>74.345879640964</v>
      </c>
      <c r="BD24" s="144">
        <f t="shared" si="65"/>
        <v>0</v>
      </c>
      <c r="BE24" s="144">
        <f t="shared" si="65"/>
        <v>74.345879640964</v>
      </c>
      <c r="BF24" s="144">
        <f t="shared" si="65"/>
        <v>0</v>
      </c>
      <c r="BG24" s="144">
        <f t="shared" si="65"/>
        <v>74.345879640964</v>
      </c>
      <c r="BH24" s="144">
        <f t="shared" si="65"/>
        <v>0</v>
      </c>
      <c r="BI24" s="144">
        <f t="shared" si="65"/>
        <v>74.345879640964</v>
      </c>
      <c r="BJ24" s="144">
        <f t="shared" si="65"/>
        <v>0</v>
      </c>
      <c r="BK24" s="144">
        <f t="shared" si="65"/>
        <v>74.345879640964</v>
      </c>
      <c r="BL24" s="144">
        <f t="shared" si="65"/>
        <v>0</v>
      </c>
      <c r="BM24" s="144">
        <f t="shared" si="65"/>
        <v>74.345879640964</v>
      </c>
      <c r="BN24" s="144">
        <f t="shared" si="65"/>
        <v>0</v>
      </c>
      <c r="BO24" s="144">
        <f t="shared" si="65"/>
        <v>74.345879640964</v>
      </c>
      <c r="BP24" s="144">
        <f>SUM(BP25:BP29)</f>
        <v>0</v>
      </c>
      <c r="BQ24" s="144">
        <f t="shared" si="64"/>
        <v>74.345879640964</v>
      </c>
      <c r="BR24" s="144">
        <f t="shared" si="64"/>
        <v>0</v>
      </c>
      <c r="BS24" s="144">
        <f t="shared" si="64"/>
        <v>74.345879640964</v>
      </c>
      <c r="BT24" s="144">
        <f t="shared" si="64"/>
        <v>0</v>
      </c>
      <c r="BU24" s="144">
        <f t="shared" ref="BU24:BX24" si="66">SUM(BU25:BU29)</f>
        <v>74.345879640964</v>
      </c>
      <c r="BV24" s="144">
        <f t="shared" si="66"/>
        <v>0</v>
      </c>
      <c r="BW24" s="144">
        <f t="shared" si="66"/>
        <v>74.345879640964</v>
      </c>
      <c r="BX24" s="144">
        <f t="shared" si="66"/>
        <v>0</v>
      </c>
      <c r="BY24" s="144">
        <f t="shared" ref="BY24:CB24" si="67">SUM(BY25:BY29)</f>
        <v>74.345879640964</v>
      </c>
      <c r="BZ24" s="144">
        <f t="shared" si="67"/>
        <v>0</v>
      </c>
      <c r="CA24" s="144">
        <f t="shared" si="67"/>
        <v>74.345879640964</v>
      </c>
      <c r="CB24" s="144">
        <f t="shared" si="67"/>
        <v>0</v>
      </c>
      <c r="CC24" s="144">
        <f t="shared" ref="CC24:CF24" si="68">SUM(CC25:CC29)</f>
        <v>74.345879640964</v>
      </c>
      <c r="CD24" s="144">
        <f t="shared" si="68"/>
        <v>0</v>
      </c>
      <c r="CE24" s="144">
        <f t="shared" si="68"/>
        <v>74.345879640964</v>
      </c>
      <c r="CF24" s="144">
        <f t="shared" si="68"/>
        <v>0</v>
      </c>
      <c r="CG24" s="144">
        <f t="shared" ref="CG24:CJ24" si="69">SUM(CG25:CG29)</f>
        <v>0</v>
      </c>
      <c r="CH24" s="144">
        <f t="shared" si="69"/>
        <v>0</v>
      </c>
      <c r="CI24" s="144">
        <f t="shared" si="69"/>
        <v>74.345879640964</v>
      </c>
      <c r="CJ24" s="144">
        <f t="shared" si="69"/>
        <v>0</v>
      </c>
      <c r="CK24" s="143">
        <f>I24+M24+Q24+U24+AK24+Y24+AC24+AG24+AO24+AS24+AW24+BA24+BE24+BI24+BM24+BQ24+BU24+BY24+CC24</f>
        <v>1193.30648197446</v>
      </c>
      <c r="CL24" s="143">
        <f t="shared" ref="CL24:CL64" si="70">+BS24+BO24+BK24+BG24+BC24+AY24+AU24+AQ24+AM24+AI24+AE24+AA24+W24+S24+O24+K24+BW24+CA24+CE24+CI24</f>
        <v>1196.85381897446</v>
      </c>
    </row>
    <row r="25" spans="1:92" ht="24" customHeight="1" x14ac:dyDescent="0.3">
      <c r="A25" s="50" t="s">
        <v>186</v>
      </c>
      <c r="B25" s="31" t="s">
        <v>185</v>
      </c>
      <c r="C25" s="143">
        <v>0</v>
      </c>
      <c r="D25" s="143">
        <v>0</v>
      </c>
      <c r="E25" s="143">
        <f t="shared" ref="E25:E64" si="71">C25</f>
        <v>0</v>
      </c>
      <c r="F25" s="143">
        <f t="shared" ref="F25:F64" si="72">E25-K25</f>
        <v>0</v>
      </c>
      <c r="G25" s="143">
        <f t="shared" ref="G25:H64" si="73">F25-O25</f>
        <v>0</v>
      </c>
      <c r="H25" s="143">
        <f t="shared" si="73"/>
        <v>0</v>
      </c>
      <c r="I25" s="145">
        <v>0</v>
      </c>
      <c r="J25" s="145">
        <v>0</v>
      </c>
      <c r="K25" s="145">
        <v>0</v>
      </c>
      <c r="L25" s="145">
        <v>0</v>
      </c>
      <c r="M25" s="145">
        <v>0</v>
      </c>
      <c r="N25" s="145">
        <v>0</v>
      </c>
      <c r="O25" s="145">
        <v>0</v>
      </c>
      <c r="P25" s="145">
        <v>0</v>
      </c>
      <c r="Q25" s="145">
        <v>0</v>
      </c>
      <c r="R25" s="145">
        <v>0</v>
      </c>
      <c r="S25" s="145">
        <v>0</v>
      </c>
      <c r="T25" s="145">
        <v>0</v>
      </c>
      <c r="U25" s="145">
        <v>0</v>
      </c>
      <c r="V25" s="145">
        <v>0</v>
      </c>
      <c r="W25" s="145">
        <v>0</v>
      </c>
      <c r="X25" s="145">
        <v>0</v>
      </c>
      <c r="Y25" s="145">
        <v>0</v>
      </c>
      <c r="Z25" s="145">
        <v>0</v>
      </c>
      <c r="AA25" s="145">
        <v>0</v>
      </c>
      <c r="AB25" s="145">
        <v>0</v>
      </c>
      <c r="AC25" s="145">
        <v>0</v>
      </c>
      <c r="AD25" s="145">
        <v>0</v>
      </c>
      <c r="AE25" s="145">
        <v>0</v>
      </c>
      <c r="AF25" s="145">
        <v>0</v>
      </c>
      <c r="AG25" s="145">
        <v>0</v>
      </c>
      <c r="AH25" s="145">
        <v>0</v>
      </c>
      <c r="AI25" s="145">
        <v>0</v>
      </c>
      <c r="AJ25" s="145">
        <v>0</v>
      </c>
      <c r="AK25" s="145">
        <v>0</v>
      </c>
      <c r="AL25" s="145">
        <v>0</v>
      </c>
      <c r="AM25" s="145">
        <v>0</v>
      </c>
      <c r="AN25" s="145">
        <v>0</v>
      </c>
      <c r="AO25" s="145">
        <v>0</v>
      </c>
      <c r="AP25" s="145">
        <v>0</v>
      </c>
      <c r="AQ25" s="145">
        <v>0</v>
      </c>
      <c r="AR25" s="145">
        <v>0</v>
      </c>
      <c r="AS25" s="145">
        <v>0</v>
      </c>
      <c r="AT25" s="145">
        <v>0</v>
      </c>
      <c r="AU25" s="145">
        <v>0</v>
      </c>
      <c r="AV25" s="145">
        <v>0</v>
      </c>
      <c r="AW25" s="145">
        <v>0</v>
      </c>
      <c r="AX25" s="145">
        <v>0</v>
      </c>
      <c r="AY25" s="145">
        <v>0</v>
      </c>
      <c r="AZ25" s="145">
        <v>0</v>
      </c>
      <c r="BA25" s="145">
        <v>0</v>
      </c>
      <c r="BB25" s="145">
        <v>0</v>
      </c>
      <c r="BC25" s="145">
        <v>0</v>
      </c>
      <c r="BD25" s="145">
        <v>0</v>
      </c>
      <c r="BE25" s="145">
        <v>0</v>
      </c>
      <c r="BF25" s="145">
        <v>0</v>
      </c>
      <c r="BG25" s="145">
        <v>0</v>
      </c>
      <c r="BH25" s="145">
        <v>0</v>
      </c>
      <c r="BI25" s="145">
        <v>0</v>
      </c>
      <c r="BJ25" s="145">
        <v>0</v>
      </c>
      <c r="BK25" s="145">
        <v>0</v>
      </c>
      <c r="BL25" s="145">
        <v>0</v>
      </c>
      <c r="BM25" s="145">
        <v>0</v>
      </c>
      <c r="BN25" s="145">
        <v>0</v>
      </c>
      <c r="BO25" s="145">
        <v>0</v>
      </c>
      <c r="BP25" s="145">
        <v>0</v>
      </c>
      <c r="BQ25" s="145">
        <v>0</v>
      </c>
      <c r="BR25" s="145">
        <v>0</v>
      </c>
      <c r="BS25" s="145">
        <v>0</v>
      </c>
      <c r="BT25" s="145">
        <v>0</v>
      </c>
      <c r="BU25" s="145">
        <v>0</v>
      </c>
      <c r="BV25" s="145">
        <v>0</v>
      </c>
      <c r="BW25" s="145">
        <v>0</v>
      </c>
      <c r="BX25" s="145">
        <v>0</v>
      </c>
      <c r="BY25" s="145">
        <v>0</v>
      </c>
      <c r="BZ25" s="145">
        <v>0</v>
      </c>
      <c r="CA25" s="145">
        <v>0</v>
      </c>
      <c r="CB25" s="145">
        <v>0</v>
      </c>
      <c r="CC25" s="145">
        <v>0</v>
      </c>
      <c r="CD25" s="145">
        <v>0</v>
      </c>
      <c r="CE25" s="145">
        <v>0</v>
      </c>
      <c r="CF25" s="145">
        <v>0</v>
      </c>
      <c r="CG25" s="145">
        <v>0</v>
      </c>
      <c r="CH25" s="145">
        <v>0</v>
      </c>
      <c r="CI25" s="145">
        <v>0</v>
      </c>
      <c r="CJ25" s="145">
        <v>0</v>
      </c>
      <c r="CK25" s="143">
        <f t="shared" ref="CK25:CK26" si="74">I25+M25+Q25+U25+AK25+Y25+AC25+AG25+AO25+AS25+AW25+BA25+BE25+BI25+BM25+BQ25+BU25+BY25+CC25</f>
        <v>0</v>
      </c>
      <c r="CL25" s="143">
        <f t="shared" si="70"/>
        <v>0</v>
      </c>
    </row>
    <row r="26" spans="1:92" x14ac:dyDescent="0.3">
      <c r="A26" s="50" t="s">
        <v>184</v>
      </c>
      <c r="B26" s="31" t="s">
        <v>183</v>
      </c>
      <c r="C26" s="143">
        <v>0</v>
      </c>
      <c r="D26" s="143">
        <v>0</v>
      </c>
      <c r="E26" s="143">
        <f t="shared" si="71"/>
        <v>0</v>
      </c>
      <c r="F26" s="143">
        <f t="shared" si="72"/>
        <v>0</v>
      </c>
      <c r="G26" s="143">
        <f t="shared" si="73"/>
        <v>0</v>
      </c>
      <c r="H26" s="143">
        <f t="shared" si="73"/>
        <v>0</v>
      </c>
      <c r="I26" s="145">
        <v>0</v>
      </c>
      <c r="J26" s="145">
        <v>0</v>
      </c>
      <c r="K26" s="145">
        <v>0</v>
      </c>
      <c r="L26" s="145">
        <v>0</v>
      </c>
      <c r="M26" s="145">
        <v>0</v>
      </c>
      <c r="N26" s="145">
        <v>0</v>
      </c>
      <c r="O26" s="145">
        <v>0</v>
      </c>
      <c r="P26" s="145">
        <v>0</v>
      </c>
      <c r="Q26" s="145">
        <v>0</v>
      </c>
      <c r="R26" s="145">
        <v>0</v>
      </c>
      <c r="S26" s="145">
        <v>0</v>
      </c>
      <c r="T26" s="145">
        <v>0</v>
      </c>
      <c r="U26" s="145">
        <v>0</v>
      </c>
      <c r="V26" s="145">
        <v>0</v>
      </c>
      <c r="W26" s="145">
        <v>0</v>
      </c>
      <c r="X26" s="145">
        <v>0</v>
      </c>
      <c r="Y26" s="145">
        <v>0</v>
      </c>
      <c r="Z26" s="145">
        <v>0</v>
      </c>
      <c r="AA26" s="145">
        <v>0</v>
      </c>
      <c r="AB26" s="145">
        <v>0</v>
      </c>
      <c r="AC26" s="145">
        <v>0</v>
      </c>
      <c r="AD26" s="145">
        <v>0</v>
      </c>
      <c r="AE26" s="145">
        <v>0</v>
      </c>
      <c r="AF26" s="145">
        <v>0</v>
      </c>
      <c r="AG26" s="145">
        <v>0</v>
      </c>
      <c r="AH26" s="145">
        <v>0</v>
      </c>
      <c r="AI26" s="145">
        <v>0</v>
      </c>
      <c r="AJ26" s="145">
        <v>0</v>
      </c>
      <c r="AK26" s="145">
        <v>0</v>
      </c>
      <c r="AL26" s="145">
        <v>0</v>
      </c>
      <c r="AM26" s="145">
        <v>0</v>
      </c>
      <c r="AN26" s="145">
        <v>0</v>
      </c>
      <c r="AO26" s="145">
        <v>0</v>
      </c>
      <c r="AP26" s="145">
        <v>0</v>
      </c>
      <c r="AQ26" s="145">
        <v>0</v>
      </c>
      <c r="AR26" s="145">
        <v>0</v>
      </c>
      <c r="AS26" s="145">
        <v>0</v>
      </c>
      <c r="AT26" s="145">
        <v>0</v>
      </c>
      <c r="AU26" s="145">
        <v>0</v>
      </c>
      <c r="AV26" s="145">
        <v>0</v>
      </c>
      <c r="AW26" s="145">
        <v>0</v>
      </c>
      <c r="AX26" s="145">
        <v>0</v>
      </c>
      <c r="AY26" s="145">
        <v>0</v>
      </c>
      <c r="AZ26" s="145">
        <v>0</v>
      </c>
      <c r="BA26" s="145">
        <v>0</v>
      </c>
      <c r="BB26" s="145">
        <v>0</v>
      </c>
      <c r="BC26" s="145">
        <v>0</v>
      </c>
      <c r="BD26" s="145">
        <v>0</v>
      </c>
      <c r="BE26" s="145">
        <v>0</v>
      </c>
      <c r="BF26" s="145">
        <v>0</v>
      </c>
      <c r="BG26" s="145">
        <v>0</v>
      </c>
      <c r="BH26" s="145">
        <v>0</v>
      </c>
      <c r="BI26" s="145">
        <v>0</v>
      </c>
      <c r="BJ26" s="145">
        <v>0</v>
      </c>
      <c r="BK26" s="145">
        <v>0</v>
      </c>
      <c r="BL26" s="145">
        <v>0</v>
      </c>
      <c r="BM26" s="145">
        <v>0</v>
      </c>
      <c r="BN26" s="145">
        <v>0</v>
      </c>
      <c r="BO26" s="145">
        <v>0</v>
      </c>
      <c r="BP26" s="145">
        <v>0</v>
      </c>
      <c r="BQ26" s="145">
        <v>0</v>
      </c>
      <c r="BR26" s="145">
        <v>0</v>
      </c>
      <c r="BS26" s="145">
        <v>0</v>
      </c>
      <c r="BT26" s="145">
        <v>0</v>
      </c>
      <c r="BU26" s="145">
        <v>0</v>
      </c>
      <c r="BV26" s="145">
        <v>0</v>
      </c>
      <c r="BW26" s="145">
        <v>0</v>
      </c>
      <c r="BX26" s="145">
        <v>0</v>
      </c>
      <c r="BY26" s="145">
        <v>0</v>
      </c>
      <c r="BZ26" s="145">
        <v>0</v>
      </c>
      <c r="CA26" s="145">
        <v>0</v>
      </c>
      <c r="CB26" s="145">
        <v>0</v>
      </c>
      <c r="CC26" s="145">
        <v>0</v>
      </c>
      <c r="CD26" s="145">
        <v>0</v>
      </c>
      <c r="CE26" s="145">
        <v>0</v>
      </c>
      <c r="CF26" s="145">
        <v>0</v>
      </c>
      <c r="CG26" s="145">
        <v>0</v>
      </c>
      <c r="CH26" s="145">
        <v>0</v>
      </c>
      <c r="CI26" s="145">
        <v>0</v>
      </c>
      <c r="CJ26" s="145">
        <v>0</v>
      </c>
      <c r="CK26" s="143">
        <f t="shared" si="74"/>
        <v>0</v>
      </c>
      <c r="CL26" s="143">
        <f t="shared" si="70"/>
        <v>0</v>
      </c>
    </row>
    <row r="27" spans="1:92" ht="31.2" x14ac:dyDescent="0.3">
      <c r="A27" s="50" t="s">
        <v>182</v>
      </c>
      <c r="B27" s="31" t="s">
        <v>442</v>
      </c>
      <c r="C27" s="143">
        <f>CK27</f>
        <v>1193.30648197446</v>
      </c>
      <c r="D27" s="143">
        <f>CL27</f>
        <v>1196.85381897446</v>
      </c>
      <c r="E27" s="143">
        <f t="shared" si="71"/>
        <v>1193.30648197446</v>
      </c>
      <c r="F27" s="143">
        <f t="shared" si="72"/>
        <v>1169.84279461446</v>
      </c>
      <c r="G27" s="143">
        <f>F27-O27</f>
        <v>1169.84279461446</v>
      </c>
      <c r="H27" s="143">
        <f t="shared" si="73"/>
        <v>1169.84279461446</v>
      </c>
      <c r="I27" s="145">
        <v>23.463687360000002</v>
      </c>
      <c r="J27" s="145">
        <v>3</v>
      </c>
      <c r="K27" s="145">
        <f>I27</f>
        <v>23.463687360000002</v>
      </c>
      <c r="L27" s="145">
        <v>3</v>
      </c>
      <c r="M27" s="145">
        <v>0</v>
      </c>
      <c r="N27" s="145">
        <v>0</v>
      </c>
      <c r="O27" s="145">
        <v>0</v>
      </c>
      <c r="P27" s="145">
        <v>0</v>
      </c>
      <c r="Q27" s="145">
        <v>0</v>
      </c>
      <c r="R27" s="145">
        <v>0</v>
      </c>
      <c r="S27" s="145">
        <v>3.5473370000000002</v>
      </c>
      <c r="T27" s="145">
        <v>4</v>
      </c>
      <c r="U27" s="145">
        <v>54.654600000000002</v>
      </c>
      <c r="V27" s="145">
        <v>1</v>
      </c>
      <c r="W27" s="145">
        <v>54.654600000000002</v>
      </c>
      <c r="X27" s="145">
        <v>1</v>
      </c>
      <c r="Y27" s="145">
        <v>74.345879640964</v>
      </c>
      <c r="Z27" s="145">
        <v>0</v>
      </c>
      <c r="AA27" s="145">
        <v>0</v>
      </c>
      <c r="AB27" s="145">
        <v>0</v>
      </c>
      <c r="AC27" s="145">
        <f>Y27</f>
        <v>74.345879640964</v>
      </c>
      <c r="AD27" s="145">
        <v>0</v>
      </c>
      <c r="AE27" s="145">
        <f>AC27</f>
        <v>74.345879640964</v>
      </c>
      <c r="AF27" s="145">
        <v>0</v>
      </c>
      <c r="AG27" s="145">
        <f>AC27</f>
        <v>74.345879640964</v>
      </c>
      <c r="AH27" s="145">
        <v>0</v>
      </c>
      <c r="AI27" s="145">
        <f>AE27</f>
        <v>74.345879640964</v>
      </c>
      <c r="AJ27" s="145">
        <v>0</v>
      </c>
      <c r="AK27" s="145">
        <f>AG27</f>
        <v>74.345879640964</v>
      </c>
      <c r="AL27" s="145">
        <v>0</v>
      </c>
      <c r="AM27" s="145">
        <f>AI27</f>
        <v>74.345879640964</v>
      </c>
      <c r="AN27" s="145">
        <v>0</v>
      </c>
      <c r="AO27" s="145">
        <f>AK27</f>
        <v>74.345879640964</v>
      </c>
      <c r="AP27" s="145">
        <v>0</v>
      </c>
      <c r="AQ27" s="145">
        <f t="shared" ref="AQ27" si="75">AM27</f>
        <v>74.345879640964</v>
      </c>
      <c r="AR27" s="145">
        <v>0</v>
      </c>
      <c r="AS27" s="145">
        <f>AO27</f>
        <v>74.345879640964</v>
      </c>
      <c r="AT27" s="145">
        <v>0</v>
      </c>
      <c r="AU27" s="145">
        <f t="shared" ref="AU27" si="76">AQ27</f>
        <v>74.345879640964</v>
      </c>
      <c r="AV27" s="145">
        <v>0</v>
      </c>
      <c r="AW27" s="145">
        <f>AS27</f>
        <v>74.345879640964</v>
      </c>
      <c r="AX27" s="145">
        <v>0</v>
      </c>
      <c r="AY27" s="145">
        <f t="shared" ref="AY27" si="77">AU27</f>
        <v>74.345879640964</v>
      </c>
      <c r="AZ27" s="145">
        <v>0</v>
      </c>
      <c r="BA27" s="145">
        <f>AW27</f>
        <v>74.345879640964</v>
      </c>
      <c r="BB27" s="145">
        <v>0</v>
      </c>
      <c r="BC27" s="145">
        <f t="shared" ref="BC27" si="78">AY27</f>
        <v>74.345879640964</v>
      </c>
      <c r="BD27" s="145">
        <v>0</v>
      </c>
      <c r="BE27" s="145">
        <f>BA27</f>
        <v>74.345879640964</v>
      </c>
      <c r="BF27" s="145">
        <v>0</v>
      </c>
      <c r="BG27" s="145">
        <f t="shared" ref="BG27" si="79">BC27</f>
        <v>74.345879640964</v>
      </c>
      <c r="BH27" s="145">
        <v>0</v>
      </c>
      <c r="BI27" s="145">
        <f>BE27</f>
        <v>74.345879640964</v>
      </c>
      <c r="BJ27" s="145">
        <v>0</v>
      </c>
      <c r="BK27" s="145">
        <f t="shared" ref="BK27" si="80">BG27</f>
        <v>74.345879640964</v>
      </c>
      <c r="BL27" s="145">
        <v>0</v>
      </c>
      <c r="BM27" s="145">
        <f>BI27</f>
        <v>74.345879640964</v>
      </c>
      <c r="BN27" s="145">
        <v>0</v>
      </c>
      <c r="BO27" s="145">
        <f t="shared" ref="BO27" si="81">BK27</f>
        <v>74.345879640964</v>
      </c>
      <c r="BP27" s="145">
        <v>0</v>
      </c>
      <c r="BQ27" s="145">
        <f>BM27</f>
        <v>74.345879640964</v>
      </c>
      <c r="BR27" s="145">
        <v>0</v>
      </c>
      <c r="BS27" s="145">
        <f t="shared" ref="BS27" si="82">BO27</f>
        <v>74.345879640964</v>
      </c>
      <c r="BT27" s="145">
        <v>0</v>
      </c>
      <c r="BU27" s="145">
        <f>BQ27</f>
        <v>74.345879640964</v>
      </c>
      <c r="BV27" s="145">
        <v>0</v>
      </c>
      <c r="BW27" s="145">
        <f t="shared" ref="BW27" si="83">BS27</f>
        <v>74.345879640964</v>
      </c>
      <c r="BX27" s="145">
        <v>0</v>
      </c>
      <c r="BY27" s="145">
        <f>BU27</f>
        <v>74.345879640964</v>
      </c>
      <c r="BZ27" s="145">
        <v>0</v>
      </c>
      <c r="CA27" s="145">
        <f>BS27</f>
        <v>74.345879640964</v>
      </c>
      <c r="CB27" s="145">
        <v>0</v>
      </c>
      <c r="CC27" s="145">
        <f>BY27</f>
        <v>74.345879640964</v>
      </c>
      <c r="CD27" s="145">
        <v>0</v>
      </c>
      <c r="CE27" s="145">
        <f>BW27</f>
        <v>74.345879640964</v>
      </c>
      <c r="CF27" s="145">
        <v>0</v>
      </c>
      <c r="CG27" s="145">
        <v>0</v>
      </c>
      <c r="CH27" s="145">
        <v>0</v>
      </c>
      <c r="CI27" s="145">
        <f>CA27</f>
        <v>74.345879640964</v>
      </c>
      <c r="CJ27" s="145">
        <v>0</v>
      </c>
      <c r="CK27" s="143">
        <f>I27+M27+Q27+U27+AK27+Y27+AC27+AG27+AO27+AS27+AW27+BA27+BE27+BI27+BM27+BQ27+BU27+BY27+CC27</f>
        <v>1193.30648197446</v>
      </c>
      <c r="CL27" s="143">
        <f>+BS27+BO27+BK27+BG27+BC27+AY27+AU27+AQ27+AM27+AI27+AE27+AA27+W27+S27+O27+K27+BW27+CA27+CE27+CI27</f>
        <v>1196.85381897446</v>
      </c>
      <c r="CN27" s="270"/>
    </row>
    <row r="28" spans="1:92" x14ac:dyDescent="0.3">
      <c r="A28" s="50" t="s">
        <v>181</v>
      </c>
      <c r="B28" s="31" t="s">
        <v>542</v>
      </c>
      <c r="C28" s="143">
        <f t="shared" ref="C28:C64" si="84">CK28</f>
        <v>0</v>
      </c>
      <c r="D28" s="143">
        <f t="shared" ref="D28:D64" si="85">CL28</f>
        <v>0</v>
      </c>
      <c r="E28" s="143">
        <f t="shared" si="71"/>
        <v>0</v>
      </c>
      <c r="F28" s="143">
        <f t="shared" si="72"/>
        <v>0</v>
      </c>
      <c r="G28" s="143">
        <f t="shared" si="73"/>
        <v>0</v>
      </c>
      <c r="H28" s="143">
        <f t="shared" si="73"/>
        <v>0</v>
      </c>
      <c r="I28" s="145">
        <v>0</v>
      </c>
      <c r="J28" s="145">
        <v>0</v>
      </c>
      <c r="K28" s="145">
        <v>0</v>
      </c>
      <c r="L28" s="145">
        <v>0</v>
      </c>
      <c r="M28" s="145">
        <v>0</v>
      </c>
      <c r="N28" s="145">
        <v>0</v>
      </c>
      <c r="O28" s="145">
        <v>0</v>
      </c>
      <c r="P28" s="145">
        <v>0</v>
      </c>
      <c r="Q28" s="145">
        <v>0</v>
      </c>
      <c r="R28" s="145">
        <v>0</v>
      </c>
      <c r="S28" s="145">
        <v>0</v>
      </c>
      <c r="T28" s="145">
        <v>0</v>
      </c>
      <c r="U28" s="145">
        <v>0</v>
      </c>
      <c r="V28" s="145">
        <v>0</v>
      </c>
      <c r="W28" s="145">
        <v>0</v>
      </c>
      <c r="X28" s="145">
        <v>0</v>
      </c>
      <c r="Y28" s="145">
        <v>0</v>
      </c>
      <c r="Z28" s="145">
        <v>0</v>
      </c>
      <c r="AA28" s="145">
        <v>0</v>
      </c>
      <c r="AB28" s="145">
        <v>0</v>
      </c>
      <c r="AC28" s="145">
        <v>0</v>
      </c>
      <c r="AD28" s="145">
        <v>0</v>
      </c>
      <c r="AE28" s="145">
        <v>0</v>
      </c>
      <c r="AF28" s="145">
        <v>0</v>
      </c>
      <c r="AG28" s="145">
        <v>0</v>
      </c>
      <c r="AH28" s="145">
        <v>0</v>
      </c>
      <c r="AI28" s="145">
        <v>0</v>
      </c>
      <c r="AJ28" s="145">
        <v>0</v>
      </c>
      <c r="AK28" s="145">
        <v>0</v>
      </c>
      <c r="AL28" s="145">
        <v>0</v>
      </c>
      <c r="AM28" s="145">
        <v>0</v>
      </c>
      <c r="AN28" s="145">
        <v>0</v>
      </c>
      <c r="AO28" s="145">
        <v>0</v>
      </c>
      <c r="AP28" s="145">
        <v>0</v>
      </c>
      <c r="AQ28" s="145">
        <v>0</v>
      </c>
      <c r="AR28" s="145">
        <v>0</v>
      </c>
      <c r="AS28" s="145">
        <v>0</v>
      </c>
      <c r="AT28" s="145">
        <v>0</v>
      </c>
      <c r="AU28" s="145">
        <v>0</v>
      </c>
      <c r="AV28" s="145">
        <v>0</v>
      </c>
      <c r="AW28" s="145">
        <v>0</v>
      </c>
      <c r="AX28" s="145">
        <v>0</v>
      </c>
      <c r="AY28" s="145">
        <v>0</v>
      </c>
      <c r="AZ28" s="145">
        <v>0</v>
      </c>
      <c r="BA28" s="145">
        <v>0</v>
      </c>
      <c r="BB28" s="145">
        <v>0</v>
      </c>
      <c r="BC28" s="145">
        <v>0</v>
      </c>
      <c r="BD28" s="145">
        <v>0</v>
      </c>
      <c r="BE28" s="145">
        <v>0</v>
      </c>
      <c r="BF28" s="145">
        <v>0</v>
      </c>
      <c r="BG28" s="145">
        <v>0</v>
      </c>
      <c r="BH28" s="145">
        <v>0</v>
      </c>
      <c r="BI28" s="145">
        <v>0</v>
      </c>
      <c r="BJ28" s="145">
        <v>0</v>
      </c>
      <c r="BK28" s="145">
        <v>0</v>
      </c>
      <c r="BL28" s="145">
        <v>0</v>
      </c>
      <c r="BM28" s="145">
        <v>0</v>
      </c>
      <c r="BN28" s="145">
        <v>0</v>
      </c>
      <c r="BO28" s="145">
        <v>0</v>
      </c>
      <c r="BP28" s="145">
        <v>0</v>
      </c>
      <c r="BQ28" s="145">
        <v>0</v>
      </c>
      <c r="BR28" s="145">
        <v>0</v>
      </c>
      <c r="BS28" s="145">
        <v>0</v>
      </c>
      <c r="BT28" s="145">
        <v>0</v>
      </c>
      <c r="BU28" s="145">
        <v>0</v>
      </c>
      <c r="BV28" s="145">
        <v>0</v>
      </c>
      <c r="BW28" s="145">
        <v>0</v>
      </c>
      <c r="BX28" s="145">
        <v>0</v>
      </c>
      <c r="BY28" s="145">
        <v>0</v>
      </c>
      <c r="BZ28" s="145">
        <v>0</v>
      </c>
      <c r="CA28" s="145">
        <v>0</v>
      </c>
      <c r="CB28" s="145">
        <v>0</v>
      </c>
      <c r="CC28" s="145">
        <v>0</v>
      </c>
      <c r="CD28" s="145">
        <v>0</v>
      </c>
      <c r="CE28" s="145">
        <v>0</v>
      </c>
      <c r="CF28" s="145">
        <v>0</v>
      </c>
      <c r="CG28" s="145">
        <v>0</v>
      </c>
      <c r="CH28" s="145">
        <v>0</v>
      </c>
      <c r="CI28" s="145">
        <v>0</v>
      </c>
      <c r="CJ28" s="145">
        <v>0</v>
      </c>
      <c r="CK28" s="143">
        <f t="shared" ref="CK28:CK64" si="86">I28+M28+Q28+U28+AK28+Y28+AC28+AG28+AO28+AS28+AW28+BA28+BE28+BI28+BM28+BQ28+BU28+BY28+CC28</f>
        <v>0</v>
      </c>
      <c r="CL28" s="143">
        <f t="shared" ref="CL28:CL64" si="87">+BS28+BO28+BK28+BG28+BC28+AY28+AU28+AQ28+AM28+AI28+AE28+AA28+W28+S28+O28+K28+BW28+CA28+CE28+CI28</f>
        <v>0</v>
      </c>
    </row>
    <row r="29" spans="1:92" x14ac:dyDescent="0.3">
      <c r="A29" s="50" t="s">
        <v>180</v>
      </c>
      <c r="B29" s="54" t="s">
        <v>179</v>
      </c>
      <c r="C29" s="143">
        <f t="shared" si="84"/>
        <v>0</v>
      </c>
      <c r="D29" s="143">
        <f t="shared" si="85"/>
        <v>0</v>
      </c>
      <c r="E29" s="143">
        <f t="shared" si="71"/>
        <v>0</v>
      </c>
      <c r="F29" s="143">
        <f t="shared" si="72"/>
        <v>0</v>
      </c>
      <c r="G29" s="143">
        <f t="shared" si="73"/>
        <v>0</v>
      </c>
      <c r="H29" s="143">
        <f t="shared" si="73"/>
        <v>0</v>
      </c>
      <c r="I29" s="145">
        <v>0</v>
      </c>
      <c r="J29" s="145">
        <v>0</v>
      </c>
      <c r="K29" s="145">
        <v>0</v>
      </c>
      <c r="L29" s="145">
        <v>0</v>
      </c>
      <c r="M29" s="145">
        <v>0</v>
      </c>
      <c r="N29" s="145">
        <v>0</v>
      </c>
      <c r="O29" s="145">
        <v>0</v>
      </c>
      <c r="P29" s="145">
        <v>0</v>
      </c>
      <c r="Q29" s="145">
        <v>0</v>
      </c>
      <c r="R29" s="145">
        <v>0</v>
      </c>
      <c r="S29" s="145">
        <v>0</v>
      </c>
      <c r="T29" s="145">
        <v>0</v>
      </c>
      <c r="U29" s="145">
        <v>0</v>
      </c>
      <c r="V29" s="145">
        <v>0</v>
      </c>
      <c r="W29" s="145">
        <v>0</v>
      </c>
      <c r="X29" s="145">
        <v>0</v>
      </c>
      <c r="Y29" s="145">
        <v>0</v>
      </c>
      <c r="Z29" s="145">
        <v>0</v>
      </c>
      <c r="AA29" s="145">
        <v>0</v>
      </c>
      <c r="AB29" s="145">
        <v>0</v>
      </c>
      <c r="AC29" s="145">
        <v>0</v>
      </c>
      <c r="AD29" s="145">
        <v>0</v>
      </c>
      <c r="AE29" s="145">
        <v>0</v>
      </c>
      <c r="AF29" s="145">
        <v>0</v>
      </c>
      <c r="AG29" s="145">
        <v>0</v>
      </c>
      <c r="AH29" s="145">
        <v>0</v>
      </c>
      <c r="AI29" s="145">
        <v>0</v>
      </c>
      <c r="AJ29" s="145">
        <v>0</v>
      </c>
      <c r="AK29" s="145">
        <v>0</v>
      </c>
      <c r="AL29" s="145">
        <v>0</v>
      </c>
      <c r="AM29" s="145">
        <v>0</v>
      </c>
      <c r="AN29" s="145">
        <v>0</v>
      </c>
      <c r="AO29" s="145">
        <v>0</v>
      </c>
      <c r="AP29" s="145">
        <v>0</v>
      </c>
      <c r="AQ29" s="145">
        <v>0</v>
      </c>
      <c r="AR29" s="145">
        <v>0</v>
      </c>
      <c r="AS29" s="145">
        <v>0</v>
      </c>
      <c r="AT29" s="145">
        <v>0</v>
      </c>
      <c r="AU29" s="145">
        <v>0</v>
      </c>
      <c r="AV29" s="145">
        <v>0</v>
      </c>
      <c r="AW29" s="145">
        <v>0</v>
      </c>
      <c r="AX29" s="145">
        <v>0</v>
      </c>
      <c r="AY29" s="145">
        <v>0</v>
      </c>
      <c r="AZ29" s="145">
        <v>0</v>
      </c>
      <c r="BA29" s="145">
        <v>0</v>
      </c>
      <c r="BB29" s="145">
        <v>0</v>
      </c>
      <c r="BC29" s="145">
        <v>0</v>
      </c>
      <c r="BD29" s="145">
        <v>0</v>
      </c>
      <c r="BE29" s="145">
        <v>0</v>
      </c>
      <c r="BF29" s="145">
        <v>0</v>
      </c>
      <c r="BG29" s="145">
        <v>0</v>
      </c>
      <c r="BH29" s="145">
        <v>0</v>
      </c>
      <c r="BI29" s="145">
        <v>0</v>
      </c>
      <c r="BJ29" s="145">
        <v>0</v>
      </c>
      <c r="BK29" s="145">
        <v>0</v>
      </c>
      <c r="BL29" s="145">
        <v>0</v>
      </c>
      <c r="BM29" s="145">
        <v>0</v>
      </c>
      <c r="BN29" s="145">
        <v>0</v>
      </c>
      <c r="BO29" s="145">
        <v>0</v>
      </c>
      <c r="BP29" s="145">
        <v>0</v>
      </c>
      <c r="BQ29" s="145">
        <v>0</v>
      </c>
      <c r="BR29" s="145">
        <v>0</v>
      </c>
      <c r="BS29" s="145">
        <v>0</v>
      </c>
      <c r="BT29" s="145">
        <v>0</v>
      </c>
      <c r="BU29" s="145">
        <v>0</v>
      </c>
      <c r="BV29" s="145">
        <v>0</v>
      </c>
      <c r="BW29" s="145">
        <v>0</v>
      </c>
      <c r="BX29" s="145">
        <v>0</v>
      </c>
      <c r="BY29" s="145">
        <v>0</v>
      </c>
      <c r="BZ29" s="145">
        <v>0</v>
      </c>
      <c r="CA29" s="145">
        <v>0</v>
      </c>
      <c r="CB29" s="145">
        <v>0</v>
      </c>
      <c r="CC29" s="145">
        <v>0</v>
      </c>
      <c r="CD29" s="145">
        <v>0</v>
      </c>
      <c r="CE29" s="145">
        <v>0</v>
      </c>
      <c r="CF29" s="145">
        <v>0</v>
      </c>
      <c r="CG29" s="145">
        <v>0</v>
      </c>
      <c r="CH29" s="145">
        <v>0</v>
      </c>
      <c r="CI29" s="145">
        <v>0</v>
      </c>
      <c r="CJ29" s="145">
        <v>0</v>
      </c>
      <c r="CK29" s="143">
        <f t="shared" si="86"/>
        <v>0</v>
      </c>
      <c r="CL29" s="143">
        <f t="shared" si="87"/>
        <v>0</v>
      </c>
    </row>
    <row r="30" spans="1:92" ht="46.8" x14ac:dyDescent="0.3">
      <c r="A30" s="53" t="s">
        <v>64</v>
      </c>
      <c r="B30" s="52" t="s">
        <v>178</v>
      </c>
      <c r="C30" s="144">
        <v>994.38849551204999</v>
      </c>
      <c r="D30" s="144">
        <f>CL30</f>
        <v>997.34460967871667</v>
      </c>
      <c r="E30" s="144">
        <f t="shared" si="71"/>
        <v>994.38849551204999</v>
      </c>
      <c r="F30" s="144">
        <f t="shared" si="72"/>
        <v>974.86899551204999</v>
      </c>
      <c r="G30" s="144">
        <f t="shared" si="73"/>
        <v>974.86899551204999</v>
      </c>
      <c r="H30" s="144">
        <f t="shared" si="73"/>
        <v>974.86899551204999</v>
      </c>
      <c r="I30" s="143">
        <f>SUM(I31:I34)</f>
        <v>19.519500000000001</v>
      </c>
      <c r="J30" s="143">
        <f t="shared" ref="J30:AN30" si="88">SUM(J31:J34)</f>
        <v>3</v>
      </c>
      <c r="K30" s="143">
        <f>SUM(K31:K34)</f>
        <v>19.519500000000001</v>
      </c>
      <c r="L30" s="143">
        <f t="shared" ref="L30" si="89">SUM(L31:L34)</f>
        <v>3</v>
      </c>
      <c r="M30" s="143">
        <f>SUM(M31:M34)</f>
        <v>0</v>
      </c>
      <c r="N30" s="143">
        <f t="shared" si="88"/>
        <v>0</v>
      </c>
      <c r="O30" s="143">
        <f>SUM(O31:O34)</f>
        <v>0</v>
      </c>
      <c r="P30" s="143">
        <f t="shared" si="88"/>
        <v>0</v>
      </c>
      <c r="Q30" s="143">
        <f>SUM(Q31:Q34)</f>
        <v>0</v>
      </c>
      <c r="R30" s="143">
        <f t="shared" si="88"/>
        <v>0</v>
      </c>
      <c r="S30" s="143">
        <f>SUM(S31:S34)</f>
        <v>0</v>
      </c>
      <c r="T30" s="143">
        <f t="shared" ref="T30" si="90">SUM(T31:T34)</f>
        <v>0</v>
      </c>
      <c r="U30" s="143">
        <f>SUM(U31:U34)</f>
        <v>45.545499999999997</v>
      </c>
      <c r="V30" s="143">
        <f t="shared" ref="V30" si="91">SUM(V31:V34)</f>
        <v>1</v>
      </c>
      <c r="W30" s="143">
        <f>SUM(W31:W34)</f>
        <v>48.501614166666663</v>
      </c>
      <c r="X30" s="143">
        <f t="shared" ref="X30" si="92">SUM(X31:X34)</f>
        <v>1</v>
      </c>
      <c r="Y30" s="143">
        <f t="shared" si="88"/>
        <v>929.32349551205004</v>
      </c>
      <c r="Z30" s="143">
        <f t="shared" si="88"/>
        <v>1</v>
      </c>
      <c r="AA30" s="143">
        <f t="shared" si="88"/>
        <v>0</v>
      </c>
      <c r="AB30" s="143">
        <f t="shared" si="88"/>
        <v>0</v>
      </c>
      <c r="AC30" s="143">
        <f t="shared" si="88"/>
        <v>0</v>
      </c>
      <c r="AD30" s="143">
        <f t="shared" si="88"/>
        <v>0</v>
      </c>
      <c r="AE30" s="143">
        <f t="shared" ref="AE30:AF30" si="93">SUM(AE31:AE34)</f>
        <v>929.32349551205004</v>
      </c>
      <c r="AF30" s="143">
        <f t="shared" si="93"/>
        <v>1</v>
      </c>
      <c r="AG30" s="143">
        <f t="shared" si="88"/>
        <v>0</v>
      </c>
      <c r="AH30" s="143">
        <f t="shared" si="88"/>
        <v>0</v>
      </c>
      <c r="AI30" s="143">
        <f t="shared" si="88"/>
        <v>0</v>
      </c>
      <c r="AJ30" s="143">
        <f t="shared" si="88"/>
        <v>0</v>
      </c>
      <c r="AK30" s="143">
        <f t="shared" si="88"/>
        <v>0</v>
      </c>
      <c r="AL30" s="143">
        <f t="shared" si="88"/>
        <v>0</v>
      </c>
      <c r="AM30" s="143">
        <f t="shared" si="88"/>
        <v>0</v>
      </c>
      <c r="AN30" s="143">
        <f t="shared" si="88"/>
        <v>0</v>
      </c>
      <c r="AO30" s="143">
        <f t="shared" ref="AO30:BT30" si="94">SUM(AO31:AO34)</f>
        <v>1</v>
      </c>
      <c r="AP30" s="143">
        <f t="shared" si="94"/>
        <v>0</v>
      </c>
      <c r="AQ30" s="143">
        <f t="shared" si="94"/>
        <v>0</v>
      </c>
      <c r="AR30" s="143">
        <f t="shared" si="94"/>
        <v>0</v>
      </c>
      <c r="AS30" s="143">
        <f t="shared" si="94"/>
        <v>0</v>
      </c>
      <c r="AT30" s="143">
        <f t="shared" si="94"/>
        <v>0</v>
      </c>
      <c r="AU30" s="143">
        <f t="shared" si="94"/>
        <v>0</v>
      </c>
      <c r="AV30" s="143">
        <f t="shared" si="94"/>
        <v>0</v>
      </c>
      <c r="AW30" s="143">
        <f t="shared" si="94"/>
        <v>0</v>
      </c>
      <c r="AX30" s="143">
        <f t="shared" si="94"/>
        <v>0</v>
      </c>
      <c r="AY30" s="143">
        <f t="shared" si="94"/>
        <v>0</v>
      </c>
      <c r="AZ30" s="143">
        <f t="shared" si="94"/>
        <v>0</v>
      </c>
      <c r="BA30" s="143">
        <f t="shared" ref="BA30:BP30" si="95">SUM(BA31:BA34)</f>
        <v>0</v>
      </c>
      <c r="BB30" s="143">
        <f t="shared" si="95"/>
        <v>0</v>
      </c>
      <c r="BC30" s="143">
        <f t="shared" si="95"/>
        <v>0</v>
      </c>
      <c r="BD30" s="143">
        <f t="shared" si="95"/>
        <v>0</v>
      </c>
      <c r="BE30" s="143">
        <f t="shared" si="95"/>
        <v>0</v>
      </c>
      <c r="BF30" s="143">
        <f t="shared" si="95"/>
        <v>0</v>
      </c>
      <c r="BG30" s="143">
        <f t="shared" si="95"/>
        <v>0</v>
      </c>
      <c r="BH30" s="143">
        <f t="shared" si="95"/>
        <v>0</v>
      </c>
      <c r="BI30" s="143">
        <f t="shared" si="95"/>
        <v>0</v>
      </c>
      <c r="BJ30" s="143">
        <f t="shared" si="95"/>
        <v>0</v>
      </c>
      <c r="BK30" s="143">
        <f t="shared" si="95"/>
        <v>0</v>
      </c>
      <c r="BL30" s="143">
        <f t="shared" si="95"/>
        <v>0</v>
      </c>
      <c r="BM30" s="143">
        <f t="shared" si="95"/>
        <v>0</v>
      </c>
      <c r="BN30" s="143">
        <f t="shared" si="95"/>
        <v>0</v>
      </c>
      <c r="BO30" s="143">
        <f t="shared" si="95"/>
        <v>0</v>
      </c>
      <c r="BP30" s="143">
        <f t="shared" si="95"/>
        <v>0</v>
      </c>
      <c r="BQ30" s="143">
        <f t="shared" si="94"/>
        <v>0</v>
      </c>
      <c r="BR30" s="143">
        <f t="shared" si="94"/>
        <v>0</v>
      </c>
      <c r="BS30" s="143">
        <f t="shared" si="94"/>
        <v>0</v>
      </c>
      <c r="BT30" s="143">
        <f t="shared" si="94"/>
        <v>0</v>
      </c>
      <c r="BU30" s="143">
        <f t="shared" ref="BU30:BX30" si="96">SUM(BU31:BU34)</f>
        <v>0</v>
      </c>
      <c r="BV30" s="143">
        <f t="shared" si="96"/>
        <v>0</v>
      </c>
      <c r="BW30" s="143">
        <f t="shared" si="96"/>
        <v>0</v>
      </c>
      <c r="BX30" s="143">
        <f t="shared" si="96"/>
        <v>0</v>
      </c>
      <c r="BY30" s="143">
        <f t="shared" ref="BY30:CB30" si="97">SUM(BY31:BY34)</f>
        <v>0</v>
      </c>
      <c r="BZ30" s="143">
        <f t="shared" si="97"/>
        <v>0</v>
      </c>
      <c r="CA30" s="143">
        <f t="shared" si="97"/>
        <v>0</v>
      </c>
      <c r="CB30" s="143">
        <f t="shared" si="97"/>
        <v>0</v>
      </c>
      <c r="CC30" s="143">
        <f t="shared" ref="CC30:CF30" si="98">SUM(CC31:CC34)</f>
        <v>0</v>
      </c>
      <c r="CD30" s="143">
        <f t="shared" si="98"/>
        <v>0</v>
      </c>
      <c r="CE30" s="143">
        <f t="shared" si="98"/>
        <v>0</v>
      </c>
      <c r="CF30" s="143">
        <f t="shared" si="98"/>
        <v>0</v>
      </c>
      <c r="CG30" s="143">
        <f t="shared" ref="CG30:CJ30" si="99">SUM(CG31:CG34)</f>
        <v>0</v>
      </c>
      <c r="CH30" s="143">
        <f t="shared" si="99"/>
        <v>0</v>
      </c>
      <c r="CI30" s="143">
        <f t="shared" si="99"/>
        <v>0</v>
      </c>
      <c r="CJ30" s="143">
        <f t="shared" si="99"/>
        <v>0</v>
      </c>
      <c r="CK30" s="143">
        <f>I30+M30+Q30+U30+AK30+Y30+AC30+AG30+AO30+AS30+AW30+BA30+BE30+BI30+BM30+BQ30+BU30+BY30+CC30</f>
        <v>995.38849551204999</v>
      </c>
      <c r="CL30" s="143">
        <f t="shared" si="87"/>
        <v>997.34460967871667</v>
      </c>
    </row>
    <row r="31" spans="1:92" x14ac:dyDescent="0.3">
      <c r="A31" s="53" t="s">
        <v>177</v>
      </c>
      <c r="B31" s="31" t="s">
        <v>176</v>
      </c>
      <c r="C31" s="143">
        <f>U31+I31</f>
        <v>65.064999999999998</v>
      </c>
      <c r="D31" s="143">
        <f>W31+K31</f>
        <v>68.021114166666663</v>
      </c>
      <c r="E31" s="143">
        <f t="shared" si="71"/>
        <v>65.064999999999998</v>
      </c>
      <c r="F31" s="143">
        <f t="shared" si="72"/>
        <v>45.545499999999997</v>
      </c>
      <c r="G31" s="143">
        <f t="shared" si="73"/>
        <v>45.545499999999997</v>
      </c>
      <c r="H31" s="143">
        <f>G31-P31</f>
        <v>45.545499999999997</v>
      </c>
      <c r="I31" s="151">
        <v>19.519500000000001</v>
      </c>
      <c r="J31" s="151">
        <v>3</v>
      </c>
      <c r="K31" s="151">
        <v>19.519500000000001</v>
      </c>
      <c r="L31" s="151">
        <v>3</v>
      </c>
      <c r="M31" s="151">
        <v>0</v>
      </c>
      <c r="N31" s="151">
        <v>0</v>
      </c>
      <c r="O31" s="151">
        <v>0</v>
      </c>
      <c r="P31" s="151">
        <v>0</v>
      </c>
      <c r="Q31" s="151">
        <v>0</v>
      </c>
      <c r="R31" s="151">
        <v>0</v>
      </c>
      <c r="S31" s="151">
        <v>0</v>
      </c>
      <c r="T31" s="151">
        <v>0</v>
      </c>
      <c r="U31" s="151">
        <v>45.545499999999997</v>
      </c>
      <c r="V31" s="151">
        <v>1</v>
      </c>
      <c r="W31" s="151">
        <f>45.5455+S27/1.2</f>
        <v>48.501614166666663</v>
      </c>
      <c r="X31" s="151">
        <v>1</v>
      </c>
      <c r="Y31" s="151">
        <v>0</v>
      </c>
      <c r="Z31" s="151">
        <v>0</v>
      </c>
      <c r="AA31" s="151">
        <v>0</v>
      </c>
      <c r="AB31" s="151">
        <v>0</v>
      </c>
      <c r="AC31" s="151">
        <v>0</v>
      </c>
      <c r="AD31" s="151">
        <v>0</v>
      </c>
      <c r="AE31" s="151">
        <v>0</v>
      </c>
      <c r="AF31" s="151">
        <v>0</v>
      </c>
      <c r="AG31" s="151">
        <v>0</v>
      </c>
      <c r="AH31" s="151">
        <v>0</v>
      </c>
      <c r="AI31" s="151">
        <v>0</v>
      </c>
      <c r="AJ31" s="151">
        <v>0</v>
      </c>
      <c r="AK31" s="151">
        <v>0</v>
      </c>
      <c r="AL31" s="151">
        <v>0</v>
      </c>
      <c r="AM31" s="151">
        <v>0</v>
      </c>
      <c r="AN31" s="151">
        <v>0</v>
      </c>
      <c r="AO31" s="151">
        <f>AF31-AK31</f>
        <v>0</v>
      </c>
      <c r="AP31" s="151">
        <v>0</v>
      </c>
      <c r="AQ31" s="151">
        <v>0</v>
      </c>
      <c r="AR31" s="151">
        <v>0</v>
      </c>
      <c r="AS31" s="151">
        <v>0</v>
      </c>
      <c r="AT31" s="151">
        <v>0</v>
      </c>
      <c r="AU31" s="151">
        <v>0</v>
      </c>
      <c r="AV31" s="151">
        <v>0</v>
      </c>
      <c r="AW31" s="151">
        <v>0</v>
      </c>
      <c r="AX31" s="151">
        <v>0</v>
      </c>
      <c r="AY31" s="151">
        <v>0</v>
      </c>
      <c r="AZ31" s="151">
        <v>0</v>
      </c>
      <c r="BA31" s="151">
        <v>0</v>
      </c>
      <c r="BB31" s="151">
        <v>0</v>
      </c>
      <c r="BC31" s="151">
        <v>0</v>
      </c>
      <c r="BD31" s="151">
        <v>0</v>
      </c>
      <c r="BE31" s="151">
        <v>0</v>
      </c>
      <c r="BF31" s="151">
        <v>0</v>
      </c>
      <c r="BG31" s="151">
        <v>0</v>
      </c>
      <c r="BH31" s="151">
        <v>0</v>
      </c>
      <c r="BI31" s="151">
        <v>0</v>
      </c>
      <c r="BJ31" s="151">
        <v>0</v>
      </c>
      <c r="BK31" s="151">
        <v>0</v>
      </c>
      <c r="BL31" s="151">
        <v>0</v>
      </c>
      <c r="BM31" s="151">
        <v>0</v>
      </c>
      <c r="BN31" s="151">
        <v>0</v>
      </c>
      <c r="BO31" s="151">
        <v>0</v>
      </c>
      <c r="BP31" s="151">
        <v>0</v>
      </c>
      <c r="BQ31" s="151">
        <v>0</v>
      </c>
      <c r="BR31" s="151">
        <v>0</v>
      </c>
      <c r="BS31" s="151">
        <v>0</v>
      </c>
      <c r="BT31" s="151">
        <v>0</v>
      </c>
      <c r="BU31" s="151">
        <v>0</v>
      </c>
      <c r="BV31" s="151">
        <v>0</v>
      </c>
      <c r="BW31" s="151">
        <v>0</v>
      </c>
      <c r="BX31" s="151">
        <v>0</v>
      </c>
      <c r="BY31" s="151">
        <v>0</v>
      </c>
      <c r="BZ31" s="151">
        <v>0</v>
      </c>
      <c r="CA31" s="151">
        <v>0</v>
      </c>
      <c r="CB31" s="151">
        <v>0</v>
      </c>
      <c r="CC31" s="151">
        <v>0</v>
      </c>
      <c r="CD31" s="151">
        <v>0</v>
      </c>
      <c r="CE31" s="151">
        <v>0</v>
      </c>
      <c r="CF31" s="151">
        <v>0</v>
      </c>
      <c r="CG31" s="151">
        <v>0</v>
      </c>
      <c r="CH31" s="151">
        <v>0</v>
      </c>
      <c r="CI31" s="151">
        <v>0</v>
      </c>
      <c r="CJ31" s="151">
        <v>0</v>
      </c>
      <c r="CK31" s="143">
        <f>I31+M31+Q31+U31+AK31+Y31+AC31+AG31+AO31+AS31+AW31+BA31+BE31+BI31+BM31+BQ31+BU31+BY31+CC31</f>
        <v>65.064999999999998</v>
      </c>
      <c r="CL31" s="143">
        <f t="shared" si="87"/>
        <v>68.021114166666663</v>
      </c>
    </row>
    <row r="32" spans="1:92" ht="31.2" x14ac:dyDescent="0.3">
      <c r="A32" s="53" t="s">
        <v>175</v>
      </c>
      <c r="B32" s="31" t="s">
        <v>174</v>
      </c>
      <c r="C32" s="143">
        <f t="shared" si="84"/>
        <v>0</v>
      </c>
      <c r="D32" s="143">
        <f t="shared" si="85"/>
        <v>0</v>
      </c>
      <c r="E32" s="143">
        <f t="shared" si="71"/>
        <v>0</v>
      </c>
      <c r="F32" s="143">
        <f t="shared" si="72"/>
        <v>0</v>
      </c>
      <c r="G32" s="143">
        <f t="shared" si="73"/>
        <v>0</v>
      </c>
      <c r="H32" s="143">
        <f t="shared" si="73"/>
        <v>0</v>
      </c>
      <c r="I32" s="151">
        <v>0</v>
      </c>
      <c r="J32" s="151">
        <v>0</v>
      </c>
      <c r="K32" s="151">
        <v>0</v>
      </c>
      <c r="L32" s="151">
        <v>0</v>
      </c>
      <c r="M32" s="151">
        <v>0</v>
      </c>
      <c r="N32" s="151">
        <v>0</v>
      </c>
      <c r="O32" s="151">
        <v>0</v>
      </c>
      <c r="P32" s="151">
        <v>0</v>
      </c>
      <c r="Q32" s="151">
        <v>0</v>
      </c>
      <c r="R32" s="151">
        <v>0</v>
      </c>
      <c r="S32" s="151">
        <v>0</v>
      </c>
      <c r="T32" s="151">
        <v>0</v>
      </c>
      <c r="U32" s="151">
        <v>0</v>
      </c>
      <c r="V32" s="151">
        <v>0</v>
      </c>
      <c r="W32" s="151">
        <v>0</v>
      </c>
      <c r="X32" s="151">
        <v>0</v>
      </c>
      <c r="Y32" s="151">
        <v>0</v>
      </c>
      <c r="Z32" s="151">
        <v>0</v>
      </c>
      <c r="AA32" s="151">
        <v>0</v>
      </c>
      <c r="AB32" s="151">
        <v>0</v>
      </c>
      <c r="AC32" s="151">
        <v>0</v>
      </c>
      <c r="AD32" s="151">
        <v>0</v>
      </c>
      <c r="AE32" s="151">
        <v>0</v>
      </c>
      <c r="AF32" s="151">
        <v>0</v>
      </c>
      <c r="AG32" s="151">
        <v>0</v>
      </c>
      <c r="AH32" s="151">
        <v>0</v>
      </c>
      <c r="AI32" s="151">
        <v>0</v>
      </c>
      <c r="AJ32" s="151">
        <v>0</v>
      </c>
      <c r="AK32" s="151">
        <v>0</v>
      </c>
      <c r="AL32" s="151">
        <v>0</v>
      </c>
      <c r="AM32" s="151">
        <v>0</v>
      </c>
      <c r="AN32" s="151">
        <v>0</v>
      </c>
      <c r="AO32" s="151">
        <f>AF32</f>
        <v>0</v>
      </c>
      <c r="AP32" s="151">
        <v>0</v>
      </c>
      <c r="AQ32" s="151">
        <v>0</v>
      </c>
      <c r="AR32" s="151">
        <v>0</v>
      </c>
      <c r="AS32" s="151">
        <v>0</v>
      </c>
      <c r="AT32" s="151">
        <v>0</v>
      </c>
      <c r="AU32" s="151">
        <v>0</v>
      </c>
      <c r="AV32" s="151">
        <v>0</v>
      </c>
      <c r="AW32" s="151">
        <v>0</v>
      </c>
      <c r="AX32" s="151">
        <v>0</v>
      </c>
      <c r="AY32" s="151">
        <v>0</v>
      </c>
      <c r="AZ32" s="151">
        <v>0</v>
      </c>
      <c r="BA32" s="151">
        <v>0</v>
      </c>
      <c r="BB32" s="151">
        <v>0</v>
      </c>
      <c r="BC32" s="151">
        <v>0</v>
      </c>
      <c r="BD32" s="151">
        <v>0</v>
      </c>
      <c r="BE32" s="151">
        <v>0</v>
      </c>
      <c r="BF32" s="151">
        <v>0</v>
      </c>
      <c r="BG32" s="151">
        <v>0</v>
      </c>
      <c r="BH32" s="151">
        <v>0</v>
      </c>
      <c r="BI32" s="151">
        <v>0</v>
      </c>
      <c r="BJ32" s="151">
        <v>0</v>
      </c>
      <c r="BK32" s="151">
        <v>0</v>
      </c>
      <c r="BL32" s="151">
        <v>0</v>
      </c>
      <c r="BM32" s="151">
        <v>0</v>
      </c>
      <c r="BN32" s="151">
        <v>0</v>
      </c>
      <c r="BO32" s="151">
        <v>0</v>
      </c>
      <c r="BP32" s="151">
        <v>0</v>
      </c>
      <c r="BQ32" s="151">
        <v>0</v>
      </c>
      <c r="BR32" s="151">
        <v>0</v>
      </c>
      <c r="BS32" s="151">
        <v>0</v>
      </c>
      <c r="BT32" s="151">
        <v>0</v>
      </c>
      <c r="BU32" s="151">
        <v>0</v>
      </c>
      <c r="BV32" s="151">
        <v>0</v>
      </c>
      <c r="BW32" s="151">
        <v>0</v>
      </c>
      <c r="BX32" s="151">
        <v>0</v>
      </c>
      <c r="BY32" s="151">
        <v>0</v>
      </c>
      <c r="BZ32" s="151">
        <v>0</v>
      </c>
      <c r="CA32" s="151">
        <v>0</v>
      </c>
      <c r="CB32" s="151">
        <v>0</v>
      </c>
      <c r="CC32" s="151">
        <v>0</v>
      </c>
      <c r="CD32" s="151">
        <v>0</v>
      </c>
      <c r="CE32" s="151">
        <v>0</v>
      </c>
      <c r="CF32" s="151">
        <v>0</v>
      </c>
      <c r="CG32" s="151">
        <v>0</v>
      </c>
      <c r="CH32" s="151">
        <v>0</v>
      </c>
      <c r="CI32" s="151">
        <v>0</v>
      </c>
      <c r="CJ32" s="151">
        <v>0</v>
      </c>
      <c r="CK32" s="143">
        <f t="shared" si="86"/>
        <v>0</v>
      </c>
      <c r="CL32" s="143">
        <f t="shared" si="87"/>
        <v>0</v>
      </c>
    </row>
    <row r="33" spans="1:90" x14ac:dyDescent="0.3">
      <c r="A33" s="53" t="s">
        <v>173</v>
      </c>
      <c r="B33" s="31" t="s">
        <v>172</v>
      </c>
      <c r="C33" s="143">
        <f t="shared" si="84"/>
        <v>0</v>
      </c>
      <c r="D33" s="143">
        <f t="shared" si="85"/>
        <v>0</v>
      </c>
      <c r="E33" s="143">
        <f t="shared" si="71"/>
        <v>0</v>
      </c>
      <c r="F33" s="143">
        <f t="shared" si="72"/>
        <v>0</v>
      </c>
      <c r="G33" s="143">
        <f t="shared" si="73"/>
        <v>0</v>
      </c>
      <c r="H33" s="143">
        <f t="shared" si="73"/>
        <v>0</v>
      </c>
      <c r="I33" s="151">
        <v>0</v>
      </c>
      <c r="J33" s="151">
        <v>0</v>
      </c>
      <c r="K33" s="151">
        <v>0</v>
      </c>
      <c r="L33" s="151">
        <v>0</v>
      </c>
      <c r="M33" s="151">
        <v>0</v>
      </c>
      <c r="N33" s="151">
        <v>0</v>
      </c>
      <c r="O33" s="151">
        <v>0</v>
      </c>
      <c r="P33" s="151">
        <v>0</v>
      </c>
      <c r="Q33" s="151">
        <v>0</v>
      </c>
      <c r="R33" s="151">
        <v>0</v>
      </c>
      <c r="S33" s="151">
        <v>0</v>
      </c>
      <c r="T33" s="151">
        <v>0</v>
      </c>
      <c r="U33" s="151">
        <v>0</v>
      </c>
      <c r="V33" s="151">
        <v>0</v>
      </c>
      <c r="W33" s="151">
        <v>0</v>
      </c>
      <c r="X33" s="151">
        <v>0</v>
      </c>
      <c r="Y33" s="151">
        <v>0</v>
      </c>
      <c r="Z33" s="151">
        <v>0</v>
      </c>
      <c r="AA33" s="151">
        <v>0</v>
      </c>
      <c r="AB33" s="151">
        <v>0</v>
      </c>
      <c r="AC33" s="151">
        <v>0</v>
      </c>
      <c r="AD33" s="151">
        <v>0</v>
      </c>
      <c r="AE33" s="151">
        <v>0</v>
      </c>
      <c r="AF33" s="151">
        <v>0</v>
      </c>
      <c r="AG33" s="151">
        <v>0</v>
      </c>
      <c r="AH33" s="151">
        <v>0</v>
      </c>
      <c r="AI33" s="151">
        <v>0</v>
      </c>
      <c r="AJ33" s="151">
        <v>0</v>
      </c>
      <c r="AK33" s="151">
        <v>0</v>
      </c>
      <c r="AL33" s="151">
        <v>0</v>
      </c>
      <c r="AM33" s="151">
        <v>0</v>
      </c>
      <c r="AN33" s="151">
        <v>0</v>
      </c>
      <c r="AO33" s="151">
        <f>AF33</f>
        <v>0</v>
      </c>
      <c r="AP33" s="151">
        <v>0</v>
      </c>
      <c r="AQ33" s="151">
        <v>0</v>
      </c>
      <c r="AR33" s="151">
        <v>0</v>
      </c>
      <c r="AS33" s="151">
        <v>0</v>
      </c>
      <c r="AT33" s="151">
        <v>0</v>
      </c>
      <c r="AU33" s="151">
        <v>0</v>
      </c>
      <c r="AV33" s="151">
        <v>0</v>
      </c>
      <c r="AW33" s="151">
        <v>0</v>
      </c>
      <c r="AX33" s="151">
        <v>0</v>
      </c>
      <c r="AY33" s="151">
        <v>0</v>
      </c>
      <c r="AZ33" s="151">
        <v>0</v>
      </c>
      <c r="BA33" s="151">
        <v>0</v>
      </c>
      <c r="BB33" s="151">
        <v>0</v>
      </c>
      <c r="BC33" s="151">
        <v>0</v>
      </c>
      <c r="BD33" s="151">
        <v>0</v>
      </c>
      <c r="BE33" s="151">
        <v>0</v>
      </c>
      <c r="BF33" s="151">
        <v>0</v>
      </c>
      <c r="BG33" s="151">
        <v>0</v>
      </c>
      <c r="BH33" s="151">
        <v>0</v>
      </c>
      <c r="BI33" s="151">
        <v>0</v>
      </c>
      <c r="BJ33" s="151">
        <v>0</v>
      </c>
      <c r="BK33" s="151">
        <v>0</v>
      </c>
      <c r="BL33" s="151">
        <v>0</v>
      </c>
      <c r="BM33" s="151">
        <v>0</v>
      </c>
      <c r="BN33" s="151">
        <v>0</v>
      </c>
      <c r="BO33" s="151">
        <v>0</v>
      </c>
      <c r="BP33" s="151">
        <v>0</v>
      </c>
      <c r="BQ33" s="151">
        <v>0</v>
      </c>
      <c r="BR33" s="151">
        <v>0</v>
      </c>
      <c r="BS33" s="151">
        <v>0</v>
      </c>
      <c r="BT33" s="151">
        <v>0</v>
      </c>
      <c r="BU33" s="151">
        <v>0</v>
      </c>
      <c r="BV33" s="151">
        <v>0</v>
      </c>
      <c r="BW33" s="151">
        <v>0</v>
      </c>
      <c r="BX33" s="151">
        <v>0</v>
      </c>
      <c r="BY33" s="151">
        <v>0</v>
      </c>
      <c r="BZ33" s="151">
        <v>0</v>
      </c>
      <c r="CA33" s="151">
        <v>0</v>
      </c>
      <c r="CB33" s="151">
        <v>0</v>
      </c>
      <c r="CC33" s="151">
        <v>0</v>
      </c>
      <c r="CD33" s="151">
        <v>0</v>
      </c>
      <c r="CE33" s="151">
        <v>0</v>
      </c>
      <c r="CF33" s="151">
        <v>0</v>
      </c>
      <c r="CG33" s="151">
        <v>0</v>
      </c>
      <c r="CH33" s="151">
        <v>0</v>
      </c>
      <c r="CI33" s="151">
        <v>0</v>
      </c>
      <c r="CJ33" s="151">
        <v>0</v>
      </c>
      <c r="CK33" s="143">
        <f t="shared" si="86"/>
        <v>0</v>
      </c>
      <c r="CL33" s="143">
        <f t="shared" si="87"/>
        <v>0</v>
      </c>
    </row>
    <row r="34" spans="1:90" x14ac:dyDescent="0.3">
      <c r="A34" s="53" t="s">
        <v>171</v>
      </c>
      <c r="B34" s="31" t="s">
        <v>170</v>
      </c>
      <c r="C34" s="143">
        <f>C30-C31</f>
        <v>929.32349551204993</v>
      </c>
      <c r="D34" s="143">
        <f t="shared" ref="D34" si="100">C34</f>
        <v>929.32349551204993</v>
      </c>
      <c r="E34" s="143">
        <f t="shared" si="71"/>
        <v>929.32349551204993</v>
      </c>
      <c r="F34" s="143">
        <f t="shared" si="72"/>
        <v>929.32349551204993</v>
      </c>
      <c r="G34" s="143">
        <f t="shared" si="73"/>
        <v>929.32349551204993</v>
      </c>
      <c r="H34" s="143">
        <f t="shared" si="73"/>
        <v>929.32349551204993</v>
      </c>
      <c r="I34" s="151">
        <v>0</v>
      </c>
      <c r="J34" s="151">
        <v>0</v>
      </c>
      <c r="K34" s="151">
        <v>0</v>
      </c>
      <c r="L34" s="151">
        <v>0</v>
      </c>
      <c r="M34" s="151">
        <v>0</v>
      </c>
      <c r="N34" s="151">
        <v>0</v>
      </c>
      <c r="O34" s="151">
        <v>0</v>
      </c>
      <c r="P34" s="151">
        <v>0</v>
      </c>
      <c r="Q34" s="151">
        <v>0</v>
      </c>
      <c r="R34" s="151">
        <v>0</v>
      </c>
      <c r="S34" s="151">
        <v>0</v>
      </c>
      <c r="T34" s="151">
        <v>0</v>
      </c>
      <c r="U34" s="151">
        <v>0</v>
      </c>
      <c r="V34" s="151">
        <v>0</v>
      </c>
      <c r="W34" s="151">
        <v>0</v>
      </c>
      <c r="X34" s="151">
        <v>0</v>
      </c>
      <c r="Y34" s="151">
        <v>929.32349551205004</v>
      </c>
      <c r="Z34" s="151">
        <v>1</v>
      </c>
      <c r="AA34" s="151">
        <v>0</v>
      </c>
      <c r="AB34" s="151">
        <v>0</v>
      </c>
      <c r="AC34" s="151">
        <v>0</v>
      </c>
      <c r="AD34" s="151">
        <v>0</v>
      </c>
      <c r="AE34" s="151">
        <v>929.32349551205004</v>
      </c>
      <c r="AF34" s="151">
        <v>1</v>
      </c>
      <c r="AG34" s="151">
        <v>0</v>
      </c>
      <c r="AH34" s="151">
        <v>0</v>
      </c>
      <c r="AI34" s="151">
        <v>0</v>
      </c>
      <c r="AJ34" s="151">
        <v>0</v>
      </c>
      <c r="AK34" s="151">
        <v>0</v>
      </c>
      <c r="AL34" s="151">
        <v>0</v>
      </c>
      <c r="AM34" s="151">
        <v>0</v>
      </c>
      <c r="AN34" s="151">
        <v>0</v>
      </c>
      <c r="AO34" s="151">
        <f>AF34</f>
        <v>1</v>
      </c>
      <c r="AP34" s="151">
        <v>0</v>
      </c>
      <c r="AQ34" s="151">
        <v>0</v>
      </c>
      <c r="AR34" s="151">
        <v>0</v>
      </c>
      <c r="AS34" s="151">
        <v>0</v>
      </c>
      <c r="AT34" s="151">
        <v>0</v>
      </c>
      <c r="AU34" s="151">
        <v>0</v>
      </c>
      <c r="AV34" s="151">
        <v>0</v>
      </c>
      <c r="AW34" s="151">
        <v>0</v>
      </c>
      <c r="AX34" s="151">
        <v>0</v>
      </c>
      <c r="AY34" s="151">
        <v>0</v>
      </c>
      <c r="AZ34" s="151">
        <v>0</v>
      </c>
      <c r="BA34" s="151">
        <v>0</v>
      </c>
      <c r="BB34" s="151">
        <v>0</v>
      </c>
      <c r="BC34" s="151">
        <v>0</v>
      </c>
      <c r="BD34" s="151">
        <v>0</v>
      </c>
      <c r="BE34" s="151">
        <v>0</v>
      </c>
      <c r="BF34" s="151">
        <v>0</v>
      </c>
      <c r="BG34" s="151">
        <v>0</v>
      </c>
      <c r="BH34" s="151">
        <v>0</v>
      </c>
      <c r="BI34" s="151">
        <v>0</v>
      </c>
      <c r="BJ34" s="151">
        <v>0</v>
      </c>
      <c r="BK34" s="151">
        <v>0</v>
      </c>
      <c r="BL34" s="151">
        <v>0</v>
      </c>
      <c r="BM34" s="151">
        <v>0</v>
      </c>
      <c r="BN34" s="151">
        <v>0</v>
      </c>
      <c r="BO34" s="151">
        <v>0</v>
      </c>
      <c r="BP34" s="151">
        <v>0</v>
      </c>
      <c r="BQ34" s="151">
        <v>0</v>
      </c>
      <c r="BR34" s="151">
        <v>0</v>
      </c>
      <c r="BS34" s="151">
        <v>0</v>
      </c>
      <c r="BT34" s="151">
        <v>0</v>
      </c>
      <c r="BU34" s="151">
        <v>0</v>
      </c>
      <c r="BV34" s="151">
        <v>0</v>
      </c>
      <c r="BW34" s="151">
        <v>0</v>
      </c>
      <c r="BX34" s="151">
        <v>0</v>
      </c>
      <c r="BY34" s="151">
        <v>0</v>
      </c>
      <c r="BZ34" s="151">
        <v>0</v>
      </c>
      <c r="CA34" s="151">
        <v>0</v>
      </c>
      <c r="CB34" s="151">
        <v>0</v>
      </c>
      <c r="CC34" s="151">
        <v>0</v>
      </c>
      <c r="CD34" s="151">
        <v>0</v>
      </c>
      <c r="CE34" s="151">
        <v>0</v>
      </c>
      <c r="CF34" s="151">
        <v>0</v>
      </c>
      <c r="CG34" s="151">
        <v>0</v>
      </c>
      <c r="CH34" s="151">
        <v>0</v>
      </c>
      <c r="CI34" s="151">
        <v>0</v>
      </c>
      <c r="CJ34" s="151">
        <v>0</v>
      </c>
      <c r="CK34" s="143">
        <f t="shared" si="86"/>
        <v>930.32349551205004</v>
      </c>
      <c r="CL34" s="143">
        <f t="shared" si="87"/>
        <v>929.32349551205004</v>
      </c>
    </row>
    <row r="35" spans="1:90" ht="31.2" x14ac:dyDescent="0.3">
      <c r="A35" s="53" t="s">
        <v>63</v>
      </c>
      <c r="B35" s="52" t="s">
        <v>169</v>
      </c>
      <c r="C35" s="143">
        <f t="shared" si="84"/>
        <v>0</v>
      </c>
      <c r="D35" s="143">
        <f t="shared" si="85"/>
        <v>0</v>
      </c>
      <c r="E35" s="143">
        <f t="shared" si="71"/>
        <v>0</v>
      </c>
      <c r="F35" s="143">
        <f t="shared" si="72"/>
        <v>0</v>
      </c>
      <c r="G35" s="143">
        <f t="shared" si="73"/>
        <v>0</v>
      </c>
      <c r="H35" s="143">
        <f t="shared" si="73"/>
        <v>0</v>
      </c>
      <c r="I35" s="143">
        <f t="shared" ref="I35:AN35" si="101">SUM(I36:I42)</f>
        <v>0</v>
      </c>
      <c r="J35" s="143">
        <f t="shared" si="101"/>
        <v>0</v>
      </c>
      <c r="K35" s="143">
        <f t="shared" si="101"/>
        <v>0</v>
      </c>
      <c r="L35" s="143">
        <f t="shared" si="101"/>
        <v>0</v>
      </c>
      <c r="M35" s="143">
        <f t="shared" si="101"/>
        <v>0</v>
      </c>
      <c r="N35" s="143">
        <f t="shared" si="101"/>
        <v>0</v>
      </c>
      <c r="O35" s="143">
        <f t="shared" si="101"/>
        <v>0</v>
      </c>
      <c r="P35" s="143">
        <f t="shared" si="101"/>
        <v>0</v>
      </c>
      <c r="Q35" s="143">
        <f t="shared" si="101"/>
        <v>0</v>
      </c>
      <c r="R35" s="143">
        <f t="shared" si="101"/>
        <v>0</v>
      </c>
      <c r="S35" s="143">
        <f t="shared" ref="S35:T35" si="102">SUM(S36:S42)</f>
        <v>0</v>
      </c>
      <c r="T35" s="143">
        <f t="shared" si="102"/>
        <v>0</v>
      </c>
      <c r="U35" s="143">
        <f t="shared" ref="U35:X35" si="103">SUM(U36:U42)</f>
        <v>0</v>
      </c>
      <c r="V35" s="143">
        <f t="shared" si="103"/>
        <v>0</v>
      </c>
      <c r="W35" s="143">
        <f t="shared" si="103"/>
        <v>0</v>
      </c>
      <c r="X35" s="143">
        <f t="shared" si="103"/>
        <v>0</v>
      </c>
      <c r="Y35" s="143">
        <f t="shared" si="101"/>
        <v>0</v>
      </c>
      <c r="Z35" s="143">
        <f t="shared" si="101"/>
        <v>0</v>
      </c>
      <c r="AA35" s="143">
        <f t="shared" si="101"/>
        <v>0</v>
      </c>
      <c r="AB35" s="143">
        <f t="shared" si="101"/>
        <v>0</v>
      </c>
      <c r="AC35" s="143">
        <f t="shared" si="101"/>
        <v>0</v>
      </c>
      <c r="AD35" s="143">
        <f t="shared" si="101"/>
        <v>0</v>
      </c>
      <c r="AE35" s="143">
        <f t="shared" si="101"/>
        <v>0</v>
      </c>
      <c r="AF35" s="143">
        <f t="shared" si="101"/>
        <v>0</v>
      </c>
      <c r="AG35" s="143">
        <f t="shared" si="101"/>
        <v>0</v>
      </c>
      <c r="AH35" s="143">
        <f t="shared" si="101"/>
        <v>0</v>
      </c>
      <c r="AI35" s="143">
        <f t="shared" si="101"/>
        <v>0</v>
      </c>
      <c r="AJ35" s="143">
        <f t="shared" si="101"/>
        <v>0</v>
      </c>
      <c r="AK35" s="143">
        <f t="shared" si="101"/>
        <v>0</v>
      </c>
      <c r="AL35" s="143">
        <f t="shared" si="101"/>
        <v>0</v>
      </c>
      <c r="AM35" s="143">
        <f t="shared" si="101"/>
        <v>0</v>
      </c>
      <c r="AN35" s="143">
        <f t="shared" si="101"/>
        <v>0</v>
      </c>
      <c r="AO35" s="143">
        <f t="shared" ref="AO35:BT35" si="104">SUM(AO36:AO42)</f>
        <v>0</v>
      </c>
      <c r="AP35" s="143">
        <f t="shared" si="104"/>
        <v>0</v>
      </c>
      <c r="AQ35" s="143">
        <f t="shared" si="104"/>
        <v>0</v>
      </c>
      <c r="AR35" s="143">
        <f t="shared" si="104"/>
        <v>0</v>
      </c>
      <c r="AS35" s="143">
        <f t="shared" si="104"/>
        <v>0</v>
      </c>
      <c r="AT35" s="143">
        <f t="shared" si="104"/>
        <v>0</v>
      </c>
      <c r="AU35" s="143">
        <f t="shared" si="104"/>
        <v>0</v>
      </c>
      <c r="AV35" s="143">
        <f t="shared" si="104"/>
        <v>0</v>
      </c>
      <c r="AW35" s="143">
        <f t="shared" si="104"/>
        <v>0</v>
      </c>
      <c r="AX35" s="143">
        <f t="shared" si="104"/>
        <v>0</v>
      </c>
      <c r="AY35" s="143">
        <f t="shared" si="104"/>
        <v>0</v>
      </c>
      <c r="AZ35" s="143">
        <f t="shared" si="104"/>
        <v>0</v>
      </c>
      <c r="BA35" s="143">
        <f t="shared" ref="BA35:BP35" si="105">SUM(BA36:BA42)</f>
        <v>0</v>
      </c>
      <c r="BB35" s="143">
        <f t="shared" si="105"/>
        <v>0</v>
      </c>
      <c r="BC35" s="143">
        <f t="shared" si="105"/>
        <v>0</v>
      </c>
      <c r="BD35" s="143">
        <f t="shared" si="105"/>
        <v>0</v>
      </c>
      <c r="BE35" s="143">
        <f t="shared" si="105"/>
        <v>0</v>
      </c>
      <c r="BF35" s="143">
        <f t="shared" si="105"/>
        <v>0</v>
      </c>
      <c r="BG35" s="143">
        <f t="shared" si="105"/>
        <v>0</v>
      </c>
      <c r="BH35" s="143">
        <f t="shared" si="105"/>
        <v>0</v>
      </c>
      <c r="BI35" s="143">
        <f t="shared" si="105"/>
        <v>0</v>
      </c>
      <c r="BJ35" s="143">
        <f t="shared" si="105"/>
        <v>0</v>
      </c>
      <c r="BK35" s="143">
        <f t="shared" si="105"/>
        <v>0</v>
      </c>
      <c r="BL35" s="143">
        <f t="shared" si="105"/>
        <v>0</v>
      </c>
      <c r="BM35" s="143">
        <f t="shared" si="105"/>
        <v>0</v>
      </c>
      <c r="BN35" s="143">
        <f t="shared" si="105"/>
        <v>0</v>
      </c>
      <c r="BO35" s="143">
        <f t="shared" si="105"/>
        <v>0</v>
      </c>
      <c r="BP35" s="143">
        <f t="shared" si="105"/>
        <v>0</v>
      </c>
      <c r="BQ35" s="143">
        <f t="shared" si="104"/>
        <v>0</v>
      </c>
      <c r="BR35" s="143">
        <f t="shared" si="104"/>
        <v>0</v>
      </c>
      <c r="BS35" s="143">
        <f t="shared" si="104"/>
        <v>0</v>
      </c>
      <c r="BT35" s="143">
        <f t="shared" si="104"/>
        <v>0</v>
      </c>
      <c r="BU35" s="143">
        <f t="shared" ref="BU35:BX35" si="106">SUM(BU36:BU42)</f>
        <v>0</v>
      </c>
      <c r="BV35" s="143">
        <f t="shared" si="106"/>
        <v>0</v>
      </c>
      <c r="BW35" s="143">
        <f t="shared" si="106"/>
        <v>0</v>
      </c>
      <c r="BX35" s="143">
        <f t="shared" si="106"/>
        <v>0</v>
      </c>
      <c r="BY35" s="143">
        <f t="shared" ref="BY35:CB35" si="107">SUM(BY36:BY42)</f>
        <v>0</v>
      </c>
      <c r="BZ35" s="143">
        <f t="shared" si="107"/>
        <v>0</v>
      </c>
      <c r="CA35" s="143">
        <f t="shared" si="107"/>
        <v>0</v>
      </c>
      <c r="CB35" s="143">
        <f t="shared" si="107"/>
        <v>0</v>
      </c>
      <c r="CC35" s="143">
        <f t="shared" ref="CC35:CF35" si="108">SUM(CC36:CC42)</f>
        <v>0</v>
      </c>
      <c r="CD35" s="143">
        <f t="shared" si="108"/>
        <v>0</v>
      </c>
      <c r="CE35" s="143">
        <f t="shared" si="108"/>
        <v>0</v>
      </c>
      <c r="CF35" s="143">
        <f t="shared" si="108"/>
        <v>0</v>
      </c>
      <c r="CG35" s="143">
        <f t="shared" ref="CG35:CJ35" si="109">SUM(CG36:CG42)</f>
        <v>0</v>
      </c>
      <c r="CH35" s="143">
        <f t="shared" si="109"/>
        <v>0</v>
      </c>
      <c r="CI35" s="143">
        <f t="shared" si="109"/>
        <v>0</v>
      </c>
      <c r="CJ35" s="143">
        <f t="shared" si="109"/>
        <v>0</v>
      </c>
      <c r="CK35" s="143">
        <f t="shared" si="86"/>
        <v>0</v>
      </c>
      <c r="CL35" s="143">
        <f t="shared" si="87"/>
        <v>0</v>
      </c>
    </row>
    <row r="36" spans="1:90" ht="31.2" x14ac:dyDescent="0.3">
      <c r="A36" s="50" t="s">
        <v>168</v>
      </c>
      <c r="B36" s="49" t="s">
        <v>167</v>
      </c>
      <c r="C36" s="143">
        <f t="shared" si="84"/>
        <v>0</v>
      </c>
      <c r="D36" s="143">
        <f t="shared" si="85"/>
        <v>0</v>
      </c>
      <c r="E36" s="143">
        <f t="shared" si="71"/>
        <v>0</v>
      </c>
      <c r="F36" s="143">
        <f t="shared" si="72"/>
        <v>0</v>
      </c>
      <c r="G36" s="143">
        <f t="shared" si="73"/>
        <v>0</v>
      </c>
      <c r="H36" s="143">
        <f t="shared" si="73"/>
        <v>0</v>
      </c>
      <c r="I36" s="145">
        <v>0</v>
      </c>
      <c r="J36" s="145">
        <v>0</v>
      </c>
      <c r="K36" s="145">
        <v>0</v>
      </c>
      <c r="L36" s="145">
        <v>0</v>
      </c>
      <c r="M36" s="145">
        <v>0</v>
      </c>
      <c r="N36" s="145">
        <v>0</v>
      </c>
      <c r="O36" s="145">
        <v>0</v>
      </c>
      <c r="P36" s="145">
        <v>0</v>
      </c>
      <c r="Q36" s="145">
        <v>0</v>
      </c>
      <c r="R36" s="145">
        <v>0</v>
      </c>
      <c r="S36" s="145">
        <v>0</v>
      </c>
      <c r="T36" s="145">
        <v>0</v>
      </c>
      <c r="U36" s="145">
        <v>0</v>
      </c>
      <c r="V36" s="145">
        <v>0</v>
      </c>
      <c r="W36" s="145">
        <v>0</v>
      </c>
      <c r="X36" s="145">
        <v>0</v>
      </c>
      <c r="Y36" s="145">
        <v>0</v>
      </c>
      <c r="Z36" s="145">
        <v>0</v>
      </c>
      <c r="AA36" s="145">
        <v>0</v>
      </c>
      <c r="AB36" s="145">
        <v>0</v>
      </c>
      <c r="AC36" s="145">
        <v>0</v>
      </c>
      <c r="AD36" s="145">
        <v>0</v>
      </c>
      <c r="AE36" s="145">
        <v>0</v>
      </c>
      <c r="AF36" s="145">
        <v>0</v>
      </c>
      <c r="AG36" s="145">
        <v>0</v>
      </c>
      <c r="AH36" s="145">
        <v>0</v>
      </c>
      <c r="AI36" s="145">
        <v>0</v>
      </c>
      <c r="AJ36" s="145">
        <v>0</v>
      </c>
      <c r="AK36" s="145">
        <v>0</v>
      </c>
      <c r="AL36" s="145">
        <v>0</v>
      </c>
      <c r="AM36" s="145">
        <v>0</v>
      </c>
      <c r="AN36" s="145">
        <v>0</v>
      </c>
      <c r="AO36" s="145">
        <v>0</v>
      </c>
      <c r="AP36" s="145">
        <v>0</v>
      </c>
      <c r="AQ36" s="145">
        <v>0</v>
      </c>
      <c r="AR36" s="145">
        <v>0</v>
      </c>
      <c r="AS36" s="145">
        <v>0</v>
      </c>
      <c r="AT36" s="145">
        <v>0</v>
      </c>
      <c r="AU36" s="145">
        <v>0</v>
      </c>
      <c r="AV36" s="145">
        <v>0</v>
      </c>
      <c r="AW36" s="145">
        <v>0</v>
      </c>
      <c r="AX36" s="145">
        <v>0</v>
      </c>
      <c r="AY36" s="145">
        <v>0</v>
      </c>
      <c r="AZ36" s="145">
        <v>0</v>
      </c>
      <c r="BA36" s="145">
        <v>0</v>
      </c>
      <c r="BB36" s="145">
        <v>0</v>
      </c>
      <c r="BC36" s="145">
        <v>0</v>
      </c>
      <c r="BD36" s="145">
        <v>0</v>
      </c>
      <c r="BE36" s="145">
        <v>0</v>
      </c>
      <c r="BF36" s="145">
        <v>0</v>
      </c>
      <c r="BG36" s="145">
        <v>0</v>
      </c>
      <c r="BH36" s="145">
        <v>0</v>
      </c>
      <c r="BI36" s="145">
        <v>0</v>
      </c>
      <c r="BJ36" s="145">
        <v>0</v>
      </c>
      <c r="BK36" s="145">
        <v>0</v>
      </c>
      <c r="BL36" s="145">
        <v>0</v>
      </c>
      <c r="BM36" s="145">
        <v>0</v>
      </c>
      <c r="BN36" s="145">
        <v>0</v>
      </c>
      <c r="BO36" s="145">
        <v>0</v>
      </c>
      <c r="BP36" s="145">
        <v>0</v>
      </c>
      <c r="BQ36" s="145">
        <v>0</v>
      </c>
      <c r="BR36" s="145">
        <v>0</v>
      </c>
      <c r="BS36" s="145">
        <v>0</v>
      </c>
      <c r="BT36" s="145">
        <v>0</v>
      </c>
      <c r="BU36" s="145">
        <v>0</v>
      </c>
      <c r="BV36" s="145">
        <v>0</v>
      </c>
      <c r="BW36" s="145">
        <v>0</v>
      </c>
      <c r="BX36" s="145">
        <v>0</v>
      </c>
      <c r="BY36" s="145">
        <v>0</v>
      </c>
      <c r="BZ36" s="145">
        <v>0</v>
      </c>
      <c r="CA36" s="145">
        <v>0</v>
      </c>
      <c r="CB36" s="145">
        <v>0</v>
      </c>
      <c r="CC36" s="145">
        <v>0</v>
      </c>
      <c r="CD36" s="145">
        <v>0</v>
      </c>
      <c r="CE36" s="145">
        <v>0</v>
      </c>
      <c r="CF36" s="145">
        <v>0</v>
      </c>
      <c r="CG36" s="145">
        <v>0</v>
      </c>
      <c r="CH36" s="145">
        <v>0</v>
      </c>
      <c r="CI36" s="145">
        <v>0</v>
      </c>
      <c r="CJ36" s="145">
        <v>0</v>
      </c>
      <c r="CK36" s="143">
        <f t="shared" si="86"/>
        <v>0</v>
      </c>
      <c r="CL36" s="143">
        <f t="shared" si="87"/>
        <v>0</v>
      </c>
    </row>
    <row r="37" spans="1:90" x14ac:dyDescent="0.3">
      <c r="A37" s="50" t="s">
        <v>166</v>
      </c>
      <c r="B37" s="49" t="s">
        <v>156</v>
      </c>
      <c r="C37" s="143">
        <f t="shared" si="84"/>
        <v>0</v>
      </c>
      <c r="D37" s="143">
        <f t="shared" si="85"/>
        <v>0</v>
      </c>
      <c r="E37" s="143">
        <f t="shared" si="71"/>
        <v>0</v>
      </c>
      <c r="F37" s="143">
        <f t="shared" si="72"/>
        <v>0</v>
      </c>
      <c r="G37" s="143">
        <f t="shared" si="73"/>
        <v>0</v>
      </c>
      <c r="H37" s="143">
        <f t="shared" si="73"/>
        <v>0</v>
      </c>
      <c r="I37" s="145">
        <v>0</v>
      </c>
      <c r="J37" s="145">
        <v>0</v>
      </c>
      <c r="K37" s="145">
        <v>0</v>
      </c>
      <c r="L37" s="145">
        <v>0</v>
      </c>
      <c r="M37" s="145">
        <v>0</v>
      </c>
      <c r="N37" s="145">
        <v>0</v>
      </c>
      <c r="O37" s="146">
        <v>0</v>
      </c>
      <c r="P37" s="145">
        <v>0</v>
      </c>
      <c r="Q37" s="145">
        <v>0</v>
      </c>
      <c r="R37" s="145">
        <v>0</v>
      </c>
      <c r="S37" s="145">
        <v>0</v>
      </c>
      <c r="T37" s="145">
        <v>0</v>
      </c>
      <c r="U37" s="145">
        <v>0</v>
      </c>
      <c r="V37" s="145">
        <v>0</v>
      </c>
      <c r="W37" s="145">
        <v>0</v>
      </c>
      <c r="X37" s="145">
        <v>0</v>
      </c>
      <c r="Y37" s="145">
        <v>0</v>
      </c>
      <c r="Z37" s="145">
        <v>0</v>
      </c>
      <c r="AA37" s="145">
        <v>0</v>
      </c>
      <c r="AB37" s="145">
        <v>0</v>
      </c>
      <c r="AC37" s="145">
        <v>0</v>
      </c>
      <c r="AD37" s="145">
        <v>0</v>
      </c>
      <c r="AE37" s="145">
        <v>0</v>
      </c>
      <c r="AF37" s="145">
        <v>0</v>
      </c>
      <c r="AG37" s="145">
        <v>0</v>
      </c>
      <c r="AH37" s="145">
        <v>0</v>
      </c>
      <c r="AI37" s="145">
        <v>0</v>
      </c>
      <c r="AJ37" s="145">
        <v>0</v>
      </c>
      <c r="AK37" s="145">
        <v>0</v>
      </c>
      <c r="AL37" s="145">
        <v>0</v>
      </c>
      <c r="AM37" s="145">
        <v>0</v>
      </c>
      <c r="AN37" s="145">
        <v>0</v>
      </c>
      <c r="AO37" s="145">
        <v>0</v>
      </c>
      <c r="AP37" s="145">
        <v>0</v>
      </c>
      <c r="AQ37" s="146">
        <v>0</v>
      </c>
      <c r="AR37" s="145">
        <v>0</v>
      </c>
      <c r="AS37" s="145">
        <v>0</v>
      </c>
      <c r="AT37" s="145">
        <v>0</v>
      </c>
      <c r="AU37" s="145">
        <v>0</v>
      </c>
      <c r="AV37" s="145">
        <v>0</v>
      </c>
      <c r="AW37" s="145">
        <v>0</v>
      </c>
      <c r="AX37" s="145">
        <v>0</v>
      </c>
      <c r="AY37" s="145">
        <v>0</v>
      </c>
      <c r="AZ37" s="145">
        <v>0</v>
      </c>
      <c r="BA37" s="145">
        <v>0</v>
      </c>
      <c r="BB37" s="145">
        <v>0</v>
      </c>
      <c r="BC37" s="145">
        <v>0</v>
      </c>
      <c r="BD37" s="145">
        <v>0</v>
      </c>
      <c r="BE37" s="145">
        <v>0</v>
      </c>
      <c r="BF37" s="145">
        <v>0</v>
      </c>
      <c r="BG37" s="145">
        <v>0</v>
      </c>
      <c r="BH37" s="145">
        <v>0</v>
      </c>
      <c r="BI37" s="145">
        <v>0</v>
      </c>
      <c r="BJ37" s="145">
        <v>0</v>
      </c>
      <c r="BK37" s="145">
        <v>0</v>
      </c>
      <c r="BL37" s="145">
        <v>0</v>
      </c>
      <c r="BM37" s="145">
        <v>0</v>
      </c>
      <c r="BN37" s="145">
        <v>0</v>
      </c>
      <c r="BO37" s="145">
        <v>0</v>
      </c>
      <c r="BP37" s="145">
        <v>0</v>
      </c>
      <c r="BQ37" s="145">
        <v>0</v>
      </c>
      <c r="BR37" s="145">
        <v>0</v>
      </c>
      <c r="BS37" s="145">
        <v>0</v>
      </c>
      <c r="BT37" s="145">
        <v>0</v>
      </c>
      <c r="BU37" s="145">
        <v>0</v>
      </c>
      <c r="BV37" s="145">
        <v>0</v>
      </c>
      <c r="BW37" s="145">
        <v>0</v>
      </c>
      <c r="BX37" s="145">
        <v>0</v>
      </c>
      <c r="BY37" s="145">
        <v>0</v>
      </c>
      <c r="BZ37" s="145">
        <v>0</v>
      </c>
      <c r="CA37" s="145">
        <v>0</v>
      </c>
      <c r="CB37" s="145">
        <v>0</v>
      </c>
      <c r="CC37" s="145">
        <v>0</v>
      </c>
      <c r="CD37" s="145">
        <v>0</v>
      </c>
      <c r="CE37" s="145">
        <v>0</v>
      </c>
      <c r="CF37" s="145">
        <v>0</v>
      </c>
      <c r="CG37" s="145">
        <v>0</v>
      </c>
      <c r="CH37" s="145">
        <v>0</v>
      </c>
      <c r="CI37" s="145">
        <v>0</v>
      </c>
      <c r="CJ37" s="145">
        <v>0</v>
      </c>
      <c r="CK37" s="143">
        <f t="shared" si="86"/>
        <v>0</v>
      </c>
      <c r="CL37" s="143">
        <f t="shared" si="87"/>
        <v>0</v>
      </c>
    </row>
    <row r="38" spans="1:90" x14ac:dyDescent="0.3">
      <c r="A38" s="50" t="s">
        <v>165</v>
      </c>
      <c r="B38" s="49" t="s">
        <v>154</v>
      </c>
      <c r="C38" s="143">
        <f t="shared" si="84"/>
        <v>0</v>
      </c>
      <c r="D38" s="143">
        <f>CL38</f>
        <v>0</v>
      </c>
      <c r="E38" s="143">
        <f t="shared" si="71"/>
        <v>0</v>
      </c>
      <c r="F38" s="143">
        <f t="shared" si="72"/>
        <v>0</v>
      </c>
      <c r="G38" s="143">
        <f t="shared" si="73"/>
        <v>0</v>
      </c>
      <c r="H38" s="143">
        <f t="shared" si="73"/>
        <v>0</v>
      </c>
      <c r="I38" s="145">
        <v>0</v>
      </c>
      <c r="J38" s="145">
        <v>0</v>
      </c>
      <c r="K38" s="145">
        <v>0</v>
      </c>
      <c r="L38" s="145">
        <v>0</v>
      </c>
      <c r="M38" s="145">
        <v>0</v>
      </c>
      <c r="N38" s="145">
        <v>0</v>
      </c>
      <c r="O38" s="146">
        <v>0</v>
      </c>
      <c r="P38" s="145">
        <v>0</v>
      </c>
      <c r="Q38" s="145">
        <v>0</v>
      </c>
      <c r="R38" s="145">
        <v>0</v>
      </c>
      <c r="S38" s="145">
        <v>0</v>
      </c>
      <c r="T38" s="145">
        <v>0</v>
      </c>
      <c r="U38" s="145">
        <v>0</v>
      </c>
      <c r="V38" s="145">
        <v>0</v>
      </c>
      <c r="W38" s="145">
        <v>0</v>
      </c>
      <c r="X38" s="145">
        <v>0</v>
      </c>
      <c r="Y38" s="145">
        <v>0</v>
      </c>
      <c r="Z38" s="145">
        <v>0</v>
      </c>
      <c r="AA38" s="145">
        <v>0</v>
      </c>
      <c r="AB38" s="145">
        <v>0</v>
      </c>
      <c r="AC38" s="145">
        <v>0</v>
      </c>
      <c r="AD38" s="145">
        <v>0</v>
      </c>
      <c r="AE38" s="145">
        <v>0</v>
      </c>
      <c r="AF38" s="145">
        <v>0</v>
      </c>
      <c r="AG38" s="145">
        <v>0</v>
      </c>
      <c r="AH38" s="145">
        <v>0</v>
      </c>
      <c r="AI38" s="145">
        <v>0</v>
      </c>
      <c r="AJ38" s="145">
        <v>0</v>
      </c>
      <c r="AK38" s="145">
        <v>0</v>
      </c>
      <c r="AL38" s="145">
        <v>0</v>
      </c>
      <c r="AM38" s="145">
        <v>0</v>
      </c>
      <c r="AN38" s="145">
        <v>0</v>
      </c>
      <c r="AO38" s="145">
        <v>0</v>
      </c>
      <c r="AP38" s="145">
        <v>0</v>
      </c>
      <c r="AQ38" s="146">
        <v>0</v>
      </c>
      <c r="AR38" s="145">
        <v>0</v>
      </c>
      <c r="AS38" s="145">
        <v>0</v>
      </c>
      <c r="AT38" s="145">
        <v>0</v>
      </c>
      <c r="AU38" s="145">
        <v>0</v>
      </c>
      <c r="AV38" s="145">
        <v>0</v>
      </c>
      <c r="AW38" s="145">
        <v>0</v>
      </c>
      <c r="AX38" s="145">
        <v>0</v>
      </c>
      <c r="AY38" s="145">
        <v>0</v>
      </c>
      <c r="AZ38" s="145">
        <v>0</v>
      </c>
      <c r="BA38" s="145">
        <v>0</v>
      </c>
      <c r="BB38" s="145">
        <v>0</v>
      </c>
      <c r="BC38" s="145">
        <v>0</v>
      </c>
      <c r="BD38" s="145">
        <v>0</v>
      </c>
      <c r="BE38" s="145">
        <v>0</v>
      </c>
      <c r="BF38" s="145">
        <v>0</v>
      </c>
      <c r="BG38" s="145">
        <v>0</v>
      </c>
      <c r="BH38" s="145">
        <v>0</v>
      </c>
      <c r="BI38" s="145">
        <v>0</v>
      </c>
      <c r="BJ38" s="145">
        <v>0</v>
      </c>
      <c r="BK38" s="145">
        <v>0</v>
      </c>
      <c r="BL38" s="145">
        <v>0</v>
      </c>
      <c r="BM38" s="145">
        <v>0</v>
      </c>
      <c r="BN38" s="145">
        <v>0</v>
      </c>
      <c r="BO38" s="145">
        <v>0</v>
      </c>
      <c r="BP38" s="145">
        <v>0</v>
      </c>
      <c r="BQ38" s="145">
        <v>0</v>
      </c>
      <c r="BR38" s="145">
        <v>0</v>
      </c>
      <c r="BS38" s="145">
        <v>0</v>
      </c>
      <c r="BT38" s="145">
        <v>0</v>
      </c>
      <c r="BU38" s="145">
        <v>0</v>
      </c>
      <c r="BV38" s="145">
        <v>0</v>
      </c>
      <c r="BW38" s="145">
        <v>0</v>
      </c>
      <c r="BX38" s="145">
        <v>0</v>
      </c>
      <c r="BY38" s="145">
        <v>0</v>
      </c>
      <c r="BZ38" s="145">
        <v>0</v>
      </c>
      <c r="CA38" s="145">
        <v>0</v>
      </c>
      <c r="CB38" s="145">
        <v>0</v>
      </c>
      <c r="CC38" s="145">
        <v>0</v>
      </c>
      <c r="CD38" s="145">
        <v>0</v>
      </c>
      <c r="CE38" s="145">
        <v>0</v>
      </c>
      <c r="CF38" s="145">
        <v>0</v>
      </c>
      <c r="CG38" s="145">
        <v>0</v>
      </c>
      <c r="CH38" s="145">
        <v>0</v>
      </c>
      <c r="CI38" s="145">
        <v>0</v>
      </c>
      <c r="CJ38" s="145">
        <v>0</v>
      </c>
      <c r="CK38" s="143">
        <f t="shared" si="86"/>
        <v>0</v>
      </c>
      <c r="CL38" s="143">
        <f t="shared" si="87"/>
        <v>0</v>
      </c>
    </row>
    <row r="39" spans="1:90" ht="31.2" x14ac:dyDescent="0.3">
      <c r="A39" s="50" t="s">
        <v>164</v>
      </c>
      <c r="B39" s="31" t="s">
        <v>152</v>
      </c>
      <c r="C39" s="143">
        <f t="shared" si="84"/>
        <v>0</v>
      </c>
      <c r="D39" s="143">
        <f t="shared" si="85"/>
        <v>0</v>
      </c>
      <c r="E39" s="143">
        <f t="shared" si="71"/>
        <v>0</v>
      </c>
      <c r="F39" s="143">
        <f t="shared" si="72"/>
        <v>0</v>
      </c>
      <c r="G39" s="143">
        <f t="shared" si="73"/>
        <v>0</v>
      </c>
      <c r="H39" s="143">
        <f t="shared" si="73"/>
        <v>0</v>
      </c>
      <c r="I39" s="145">
        <v>0</v>
      </c>
      <c r="J39" s="145">
        <v>0</v>
      </c>
      <c r="K39" s="145">
        <v>0</v>
      </c>
      <c r="L39" s="145">
        <v>0</v>
      </c>
      <c r="M39" s="145">
        <v>0</v>
      </c>
      <c r="N39" s="145">
        <v>0</v>
      </c>
      <c r="O39" s="146">
        <v>0</v>
      </c>
      <c r="P39" s="145">
        <v>0</v>
      </c>
      <c r="Q39" s="145">
        <v>0</v>
      </c>
      <c r="R39" s="145">
        <v>0</v>
      </c>
      <c r="S39" s="145">
        <v>0</v>
      </c>
      <c r="T39" s="145">
        <v>0</v>
      </c>
      <c r="U39" s="145">
        <v>0</v>
      </c>
      <c r="V39" s="145">
        <v>0</v>
      </c>
      <c r="W39" s="145">
        <v>0</v>
      </c>
      <c r="X39" s="145">
        <v>0</v>
      </c>
      <c r="Y39" s="145">
        <v>0</v>
      </c>
      <c r="Z39" s="145">
        <v>0</v>
      </c>
      <c r="AA39" s="145">
        <v>0</v>
      </c>
      <c r="AB39" s="145">
        <v>0</v>
      </c>
      <c r="AC39" s="145">
        <v>0</v>
      </c>
      <c r="AD39" s="145">
        <v>0</v>
      </c>
      <c r="AE39" s="145">
        <v>0</v>
      </c>
      <c r="AF39" s="145">
        <v>0</v>
      </c>
      <c r="AG39" s="145">
        <v>0</v>
      </c>
      <c r="AH39" s="145">
        <v>0</v>
      </c>
      <c r="AI39" s="145">
        <v>0</v>
      </c>
      <c r="AJ39" s="145">
        <v>0</v>
      </c>
      <c r="AK39" s="145">
        <v>0</v>
      </c>
      <c r="AL39" s="145">
        <v>0</v>
      </c>
      <c r="AM39" s="145">
        <v>0</v>
      </c>
      <c r="AN39" s="145">
        <v>0</v>
      </c>
      <c r="AO39" s="145">
        <v>0</v>
      </c>
      <c r="AP39" s="145">
        <v>0</v>
      </c>
      <c r="AQ39" s="146">
        <v>0</v>
      </c>
      <c r="AR39" s="145">
        <v>0</v>
      </c>
      <c r="AS39" s="145">
        <v>0</v>
      </c>
      <c r="AT39" s="145">
        <v>0</v>
      </c>
      <c r="AU39" s="145">
        <v>0</v>
      </c>
      <c r="AV39" s="145">
        <v>0</v>
      </c>
      <c r="AW39" s="145">
        <v>0</v>
      </c>
      <c r="AX39" s="145">
        <v>0</v>
      </c>
      <c r="AY39" s="145">
        <v>0</v>
      </c>
      <c r="AZ39" s="145">
        <v>0</v>
      </c>
      <c r="BA39" s="145">
        <v>0</v>
      </c>
      <c r="BB39" s="145">
        <v>0</v>
      </c>
      <c r="BC39" s="145">
        <v>0</v>
      </c>
      <c r="BD39" s="145">
        <v>0</v>
      </c>
      <c r="BE39" s="145">
        <v>0</v>
      </c>
      <c r="BF39" s="145">
        <v>0</v>
      </c>
      <c r="BG39" s="145">
        <v>0</v>
      </c>
      <c r="BH39" s="145">
        <v>0</v>
      </c>
      <c r="BI39" s="145">
        <v>0</v>
      </c>
      <c r="BJ39" s="145">
        <v>0</v>
      </c>
      <c r="BK39" s="145">
        <v>0</v>
      </c>
      <c r="BL39" s="145">
        <v>0</v>
      </c>
      <c r="BM39" s="145">
        <v>0</v>
      </c>
      <c r="BN39" s="145">
        <v>0</v>
      </c>
      <c r="BO39" s="145">
        <v>0</v>
      </c>
      <c r="BP39" s="145">
        <v>0</v>
      </c>
      <c r="BQ39" s="145">
        <v>0</v>
      </c>
      <c r="BR39" s="145">
        <v>0</v>
      </c>
      <c r="BS39" s="145">
        <v>0</v>
      </c>
      <c r="BT39" s="145">
        <v>0</v>
      </c>
      <c r="BU39" s="145">
        <v>0</v>
      </c>
      <c r="BV39" s="145">
        <v>0</v>
      </c>
      <c r="BW39" s="145">
        <v>0</v>
      </c>
      <c r="BX39" s="145">
        <v>0</v>
      </c>
      <c r="BY39" s="145">
        <v>0</v>
      </c>
      <c r="BZ39" s="145">
        <v>0</v>
      </c>
      <c r="CA39" s="145">
        <v>0</v>
      </c>
      <c r="CB39" s="145">
        <v>0</v>
      </c>
      <c r="CC39" s="145">
        <v>0</v>
      </c>
      <c r="CD39" s="145">
        <v>0</v>
      </c>
      <c r="CE39" s="145">
        <v>0</v>
      </c>
      <c r="CF39" s="145">
        <v>0</v>
      </c>
      <c r="CG39" s="145">
        <v>0</v>
      </c>
      <c r="CH39" s="145">
        <v>0</v>
      </c>
      <c r="CI39" s="145">
        <v>0</v>
      </c>
      <c r="CJ39" s="145">
        <v>0</v>
      </c>
      <c r="CK39" s="143">
        <f t="shared" si="86"/>
        <v>0</v>
      </c>
      <c r="CL39" s="143">
        <f t="shared" si="87"/>
        <v>0</v>
      </c>
    </row>
    <row r="40" spans="1:90" ht="31.2" x14ac:dyDescent="0.3">
      <c r="A40" s="50" t="s">
        <v>163</v>
      </c>
      <c r="B40" s="31" t="s">
        <v>150</v>
      </c>
      <c r="C40" s="143">
        <f t="shared" si="84"/>
        <v>0</v>
      </c>
      <c r="D40" s="143">
        <f t="shared" si="85"/>
        <v>0</v>
      </c>
      <c r="E40" s="143">
        <f t="shared" si="71"/>
        <v>0</v>
      </c>
      <c r="F40" s="143">
        <f t="shared" si="72"/>
        <v>0</v>
      </c>
      <c r="G40" s="143">
        <f t="shared" si="73"/>
        <v>0</v>
      </c>
      <c r="H40" s="143">
        <f t="shared" si="73"/>
        <v>0</v>
      </c>
      <c r="I40" s="145">
        <v>0</v>
      </c>
      <c r="J40" s="145">
        <v>0</v>
      </c>
      <c r="K40" s="145">
        <v>0</v>
      </c>
      <c r="L40" s="145">
        <v>0</v>
      </c>
      <c r="M40" s="145">
        <v>0</v>
      </c>
      <c r="N40" s="145">
        <v>0</v>
      </c>
      <c r="O40" s="146">
        <v>0</v>
      </c>
      <c r="P40" s="145">
        <v>0</v>
      </c>
      <c r="Q40" s="145">
        <v>0</v>
      </c>
      <c r="R40" s="145">
        <v>0</v>
      </c>
      <c r="S40" s="145">
        <v>0</v>
      </c>
      <c r="T40" s="145">
        <v>0</v>
      </c>
      <c r="U40" s="145">
        <v>0</v>
      </c>
      <c r="V40" s="145">
        <v>0</v>
      </c>
      <c r="W40" s="145">
        <v>0</v>
      </c>
      <c r="X40" s="145">
        <v>0</v>
      </c>
      <c r="Y40" s="145">
        <v>0</v>
      </c>
      <c r="Z40" s="145">
        <v>0</v>
      </c>
      <c r="AA40" s="145">
        <v>0</v>
      </c>
      <c r="AB40" s="145">
        <v>0</v>
      </c>
      <c r="AC40" s="145">
        <v>0</v>
      </c>
      <c r="AD40" s="145">
        <v>0</v>
      </c>
      <c r="AE40" s="145">
        <v>0</v>
      </c>
      <c r="AF40" s="145">
        <v>0</v>
      </c>
      <c r="AG40" s="145">
        <v>0</v>
      </c>
      <c r="AH40" s="145">
        <v>0</v>
      </c>
      <c r="AI40" s="145">
        <v>0</v>
      </c>
      <c r="AJ40" s="145">
        <v>0</v>
      </c>
      <c r="AK40" s="145">
        <v>0</v>
      </c>
      <c r="AL40" s="145">
        <v>0</v>
      </c>
      <c r="AM40" s="145">
        <v>0</v>
      </c>
      <c r="AN40" s="145">
        <v>0</v>
      </c>
      <c r="AO40" s="145">
        <v>0</v>
      </c>
      <c r="AP40" s="145">
        <v>0</v>
      </c>
      <c r="AQ40" s="146">
        <v>0</v>
      </c>
      <c r="AR40" s="145">
        <v>0</v>
      </c>
      <c r="AS40" s="145">
        <v>0</v>
      </c>
      <c r="AT40" s="145">
        <v>0</v>
      </c>
      <c r="AU40" s="145">
        <v>0</v>
      </c>
      <c r="AV40" s="145">
        <v>0</v>
      </c>
      <c r="AW40" s="145">
        <v>0</v>
      </c>
      <c r="AX40" s="145">
        <v>0</v>
      </c>
      <c r="AY40" s="145">
        <v>0</v>
      </c>
      <c r="AZ40" s="145">
        <v>0</v>
      </c>
      <c r="BA40" s="145">
        <v>0</v>
      </c>
      <c r="BB40" s="145">
        <v>0</v>
      </c>
      <c r="BC40" s="145">
        <v>0</v>
      </c>
      <c r="BD40" s="145">
        <v>0</v>
      </c>
      <c r="BE40" s="145">
        <v>0</v>
      </c>
      <c r="BF40" s="145">
        <v>0</v>
      </c>
      <c r="BG40" s="145">
        <v>0</v>
      </c>
      <c r="BH40" s="145">
        <v>0</v>
      </c>
      <c r="BI40" s="145">
        <v>0</v>
      </c>
      <c r="BJ40" s="145">
        <v>0</v>
      </c>
      <c r="BK40" s="145">
        <v>0</v>
      </c>
      <c r="BL40" s="145">
        <v>0</v>
      </c>
      <c r="BM40" s="145">
        <v>0</v>
      </c>
      <c r="BN40" s="145">
        <v>0</v>
      </c>
      <c r="BO40" s="145">
        <v>0</v>
      </c>
      <c r="BP40" s="145">
        <v>0</v>
      </c>
      <c r="BQ40" s="145">
        <v>0</v>
      </c>
      <c r="BR40" s="145">
        <v>0</v>
      </c>
      <c r="BS40" s="145">
        <v>0</v>
      </c>
      <c r="BT40" s="145">
        <v>0</v>
      </c>
      <c r="BU40" s="145">
        <v>0</v>
      </c>
      <c r="BV40" s="145">
        <v>0</v>
      </c>
      <c r="BW40" s="145">
        <v>0</v>
      </c>
      <c r="BX40" s="145">
        <v>0</v>
      </c>
      <c r="BY40" s="145">
        <v>0</v>
      </c>
      <c r="BZ40" s="145">
        <v>0</v>
      </c>
      <c r="CA40" s="145">
        <v>0</v>
      </c>
      <c r="CB40" s="145">
        <v>0</v>
      </c>
      <c r="CC40" s="145">
        <v>0</v>
      </c>
      <c r="CD40" s="145">
        <v>0</v>
      </c>
      <c r="CE40" s="145">
        <v>0</v>
      </c>
      <c r="CF40" s="145">
        <v>0</v>
      </c>
      <c r="CG40" s="145">
        <v>0</v>
      </c>
      <c r="CH40" s="145">
        <v>0</v>
      </c>
      <c r="CI40" s="145">
        <v>0</v>
      </c>
      <c r="CJ40" s="145">
        <v>0</v>
      </c>
      <c r="CK40" s="143">
        <f t="shared" si="86"/>
        <v>0</v>
      </c>
      <c r="CL40" s="143">
        <f t="shared" si="87"/>
        <v>0</v>
      </c>
    </row>
    <row r="41" spans="1:90" x14ac:dyDescent="0.3">
      <c r="A41" s="50" t="s">
        <v>162</v>
      </c>
      <c r="B41" s="31" t="s">
        <v>148</v>
      </c>
      <c r="C41" s="143">
        <f t="shared" si="84"/>
        <v>0</v>
      </c>
      <c r="D41" s="143">
        <f t="shared" si="85"/>
        <v>0</v>
      </c>
      <c r="E41" s="143">
        <f t="shared" si="71"/>
        <v>0</v>
      </c>
      <c r="F41" s="143">
        <f t="shared" si="72"/>
        <v>0</v>
      </c>
      <c r="G41" s="143">
        <f t="shared" si="73"/>
        <v>0</v>
      </c>
      <c r="H41" s="143">
        <f t="shared" si="73"/>
        <v>0</v>
      </c>
      <c r="I41" s="145">
        <v>0</v>
      </c>
      <c r="J41" s="145">
        <v>0</v>
      </c>
      <c r="K41" s="145">
        <v>0</v>
      </c>
      <c r="L41" s="145">
        <v>0</v>
      </c>
      <c r="M41" s="145">
        <v>0</v>
      </c>
      <c r="N41" s="145">
        <v>0</v>
      </c>
      <c r="O41" s="146">
        <v>0</v>
      </c>
      <c r="P41" s="145">
        <v>0</v>
      </c>
      <c r="Q41" s="145">
        <v>0</v>
      </c>
      <c r="R41" s="145">
        <v>0</v>
      </c>
      <c r="S41" s="145">
        <v>0</v>
      </c>
      <c r="T41" s="145">
        <v>0</v>
      </c>
      <c r="U41" s="145">
        <v>0</v>
      </c>
      <c r="V41" s="145">
        <v>0</v>
      </c>
      <c r="W41" s="145">
        <v>0</v>
      </c>
      <c r="X41" s="145">
        <v>0</v>
      </c>
      <c r="Y41" s="145">
        <v>0</v>
      </c>
      <c r="Z41" s="145">
        <v>0</v>
      </c>
      <c r="AA41" s="145">
        <v>0</v>
      </c>
      <c r="AB41" s="145">
        <v>0</v>
      </c>
      <c r="AC41" s="145">
        <v>0</v>
      </c>
      <c r="AD41" s="145">
        <v>0</v>
      </c>
      <c r="AE41" s="145">
        <v>0</v>
      </c>
      <c r="AF41" s="145">
        <v>0</v>
      </c>
      <c r="AG41" s="145">
        <v>0</v>
      </c>
      <c r="AH41" s="145">
        <v>0</v>
      </c>
      <c r="AI41" s="145">
        <v>0</v>
      </c>
      <c r="AJ41" s="145">
        <v>0</v>
      </c>
      <c r="AK41" s="145">
        <v>0</v>
      </c>
      <c r="AL41" s="145">
        <v>0</v>
      </c>
      <c r="AM41" s="145">
        <v>0</v>
      </c>
      <c r="AN41" s="145">
        <v>0</v>
      </c>
      <c r="AO41" s="145">
        <v>0</v>
      </c>
      <c r="AP41" s="145">
        <v>0</v>
      </c>
      <c r="AQ41" s="146">
        <v>0</v>
      </c>
      <c r="AR41" s="145">
        <v>0</v>
      </c>
      <c r="AS41" s="145">
        <v>0</v>
      </c>
      <c r="AT41" s="145">
        <v>0</v>
      </c>
      <c r="AU41" s="145">
        <v>0</v>
      </c>
      <c r="AV41" s="145">
        <v>0</v>
      </c>
      <c r="AW41" s="145">
        <v>0</v>
      </c>
      <c r="AX41" s="145">
        <v>0</v>
      </c>
      <c r="AY41" s="145">
        <v>0</v>
      </c>
      <c r="AZ41" s="145">
        <v>0</v>
      </c>
      <c r="BA41" s="145">
        <v>0</v>
      </c>
      <c r="BB41" s="145">
        <v>0</v>
      </c>
      <c r="BC41" s="145">
        <v>0</v>
      </c>
      <c r="BD41" s="145">
        <v>0</v>
      </c>
      <c r="BE41" s="145">
        <v>0</v>
      </c>
      <c r="BF41" s="145">
        <v>0</v>
      </c>
      <c r="BG41" s="145">
        <v>0</v>
      </c>
      <c r="BH41" s="145">
        <v>0</v>
      </c>
      <c r="BI41" s="145">
        <v>0</v>
      </c>
      <c r="BJ41" s="145">
        <v>0</v>
      </c>
      <c r="BK41" s="145">
        <v>0</v>
      </c>
      <c r="BL41" s="145">
        <v>0</v>
      </c>
      <c r="BM41" s="145">
        <v>0</v>
      </c>
      <c r="BN41" s="145">
        <v>0</v>
      </c>
      <c r="BO41" s="145">
        <v>0</v>
      </c>
      <c r="BP41" s="145">
        <v>0</v>
      </c>
      <c r="BQ41" s="145">
        <v>0</v>
      </c>
      <c r="BR41" s="145">
        <v>0</v>
      </c>
      <c r="BS41" s="145">
        <v>0</v>
      </c>
      <c r="BT41" s="145">
        <v>0</v>
      </c>
      <c r="BU41" s="145">
        <v>0</v>
      </c>
      <c r="BV41" s="145">
        <v>0</v>
      </c>
      <c r="BW41" s="145">
        <v>0</v>
      </c>
      <c r="BX41" s="145">
        <v>0</v>
      </c>
      <c r="BY41" s="145">
        <v>0</v>
      </c>
      <c r="BZ41" s="145">
        <v>0</v>
      </c>
      <c r="CA41" s="145">
        <v>0</v>
      </c>
      <c r="CB41" s="145">
        <v>0</v>
      </c>
      <c r="CC41" s="145">
        <v>0</v>
      </c>
      <c r="CD41" s="145">
        <v>0</v>
      </c>
      <c r="CE41" s="145">
        <v>0</v>
      </c>
      <c r="CF41" s="145">
        <v>0</v>
      </c>
      <c r="CG41" s="145">
        <v>0</v>
      </c>
      <c r="CH41" s="145">
        <v>0</v>
      </c>
      <c r="CI41" s="145">
        <v>0</v>
      </c>
      <c r="CJ41" s="145">
        <v>0</v>
      </c>
      <c r="CK41" s="143">
        <f t="shared" si="86"/>
        <v>0</v>
      </c>
      <c r="CL41" s="143">
        <f t="shared" si="87"/>
        <v>0</v>
      </c>
    </row>
    <row r="42" spans="1:90" ht="18.600000000000001" x14ac:dyDescent="0.3">
      <c r="A42" s="50" t="s">
        <v>161</v>
      </c>
      <c r="B42" s="49" t="s">
        <v>146</v>
      </c>
      <c r="C42" s="143">
        <f t="shared" si="84"/>
        <v>0</v>
      </c>
      <c r="D42" s="143">
        <f t="shared" si="85"/>
        <v>0</v>
      </c>
      <c r="E42" s="143">
        <f t="shared" si="71"/>
        <v>0</v>
      </c>
      <c r="F42" s="143">
        <f t="shared" si="72"/>
        <v>0</v>
      </c>
      <c r="G42" s="143">
        <f t="shared" si="73"/>
        <v>0</v>
      </c>
      <c r="H42" s="143">
        <f t="shared" si="73"/>
        <v>0</v>
      </c>
      <c r="I42" s="145">
        <v>0</v>
      </c>
      <c r="J42" s="145">
        <v>0</v>
      </c>
      <c r="K42" s="145">
        <v>0</v>
      </c>
      <c r="L42" s="145">
        <v>0</v>
      </c>
      <c r="M42" s="145">
        <v>0</v>
      </c>
      <c r="N42" s="145">
        <v>0</v>
      </c>
      <c r="O42" s="147">
        <v>0</v>
      </c>
      <c r="P42" s="145">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c r="AL42" s="145">
        <v>0</v>
      </c>
      <c r="AM42" s="145">
        <v>0</v>
      </c>
      <c r="AN42" s="145">
        <v>0</v>
      </c>
      <c r="AO42" s="145">
        <v>0</v>
      </c>
      <c r="AP42" s="145">
        <v>0</v>
      </c>
      <c r="AQ42" s="147">
        <v>0</v>
      </c>
      <c r="AR42" s="145">
        <v>0</v>
      </c>
      <c r="AS42" s="145">
        <v>0</v>
      </c>
      <c r="AT42" s="145">
        <v>0</v>
      </c>
      <c r="AU42" s="145">
        <v>0</v>
      </c>
      <c r="AV42" s="145">
        <v>0</v>
      </c>
      <c r="AW42" s="145">
        <v>0</v>
      </c>
      <c r="AX42" s="145">
        <v>0</v>
      </c>
      <c r="AY42" s="145">
        <v>0</v>
      </c>
      <c r="AZ42" s="145">
        <v>0</v>
      </c>
      <c r="BA42" s="145">
        <v>0</v>
      </c>
      <c r="BB42" s="145">
        <v>0</v>
      </c>
      <c r="BC42" s="145">
        <v>0</v>
      </c>
      <c r="BD42" s="145">
        <v>0</v>
      </c>
      <c r="BE42" s="145">
        <v>0</v>
      </c>
      <c r="BF42" s="145">
        <v>0</v>
      </c>
      <c r="BG42" s="145">
        <v>0</v>
      </c>
      <c r="BH42" s="145">
        <v>0</v>
      </c>
      <c r="BI42" s="145">
        <v>0</v>
      </c>
      <c r="BJ42" s="145">
        <v>0</v>
      </c>
      <c r="BK42" s="145">
        <v>0</v>
      </c>
      <c r="BL42" s="145">
        <v>0</v>
      </c>
      <c r="BM42" s="145">
        <v>0</v>
      </c>
      <c r="BN42" s="145">
        <v>0</v>
      </c>
      <c r="BO42" s="145">
        <v>0</v>
      </c>
      <c r="BP42" s="145">
        <v>0</v>
      </c>
      <c r="BQ42" s="145">
        <v>0</v>
      </c>
      <c r="BR42" s="145">
        <v>0</v>
      </c>
      <c r="BS42" s="145">
        <v>0</v>
      </c>
      <c r="BT42" s="145">
        <v>0</v>
      </c>
      <c r="BU42" s="145">
        <v>0</v>
      </c>
      <c r="BV42" s="145">
        <v>0</v>
      </c>
      <c r="BW42" s="145">
        <v>0</v>
      </c>
      <c r="BX42" s="145">
        <v>0</v>
      </c>
      <c r="BY42" s="145">
        <v>0</v>
      </c>
      <c r="BZ42" s="145">
        <v>0</v>
      </c>
      <c r="CA42" s="145">
        <v>0</v>
      </c>
      <c r="CB42" s="145">
        <v>0</v>
      </c>
      <c r="CC42" s="145">
        <v>0</v>
      </c>
      <c r="CD42" s="145">
        <v>0</v>
      </c>
      <c r="CE42" s="145">
        <v>0</v>
      </c>
      <c r="CF42" s="145">
        <v>0</v>
      </c>
      <c r="CG42" s="145">
        <v>0</v>
      </c>
      <c r="CH42" s="145">
        <v>0</v>
      </c>
      <c r="CI42" s="145">
        <v>0</v>
      </c>
      <c r="CJ42" s="145">
        <v>0</v>
      </c>
      <c r="CK42" s="143">
        <f t="shared" si="86"/>
        <v>0</v>
      </c>
      <c r="CL42" s="143">
        <f t="shared" si="87"/>
        <v>0</v>
      </c>
    </row>
    <row r="43" spans="1:90" x14ac:dyDescent="0.3">
      <c r="A43" s="53" t="s">
        <v>62</v>
      </c>
      <c r="B43" s="52" t="s">
        <v>160</v>
      </c>
      <c r="C43" s="143">
        <f t="shared" si="84"/>
        <v>994.39089551204995</v>
      </c>
      <c r="D43" s="143">
        <f t="shared" ref="D43:D51" si="110">C43</f>
        <v>994.39089551204995</v>
      </c>
      <c r="E43" s="143">
        <f t="shared" si="71"/>
        <v>994.39089551204995</v>
      </c>
      <c r="F43" s="143">
        <f t="shared" si="72"/>
        <v>994.39089551204995</v>
      </c>
      <c r="G43" s="143">
        <f t="shared" si="73"/>
        <v>994.39089551204995</v>
      </c>
      <c r="H43" s="143">
        <f t="shared" si="73"/>
        <v>994.39089551204995</v>
      </c>
      <c r="I43" s="143">
        <f t="shared" ref="I43:AN43" si="111">SUM(I44:I50)</f>
        <v>0</v>
      </c>
      <c r="J43" s="143">
        <f t="shared" si="111"/>
        <v>0</v>
      </c>
      <c r="K43" s="143">
        <f t="shared" si="111"/>
        <v>0</v>
      </c>
      <c r="L43" s="143">
        <f t="shared" si="111"/>
        <v>0</v>
      </c>
      <c r="M43" s="143">
        <f t="shared" si="111"/>
        <v>0</v>
      </c>
      <c r="N43" s="143">
        <f t="shared" si="111"/>
        <v>0</v>
      </c>
      <c r="O43" s="143">
        <f t="shared" si="111"/>
        <v>0</v>
      </c>
      <c r="P43" s="143">
        <f t="shared" si="111"/>
        <v>0</v>
      </c>
      <c r="Q43" s="143">
        <f t="shared" si="111"/>
        <v>0</v>
      </c>
      <c r="R43" s="143">
        <f t="shared" si="111"/>
        <v>0</v>
      </c>
      <c r="S43" s="143">
        <f t="shared" ref="S43:T43" si="112">SUM(S44:S50)</f>
        <v>0</v>
      </c>
      <c r="T43" s="143">
        <f t="shared" si="112"/>
        <v>0</v>
      </c>
      <c r="U43" s="143">
        <f t="shared" ref="U43:X43" si="113">SUM(U44:U50)</f>
        <v>0</v>
      </c>
      <c r="V43" s="143">
        <f t="shared" si="113"/>
        <v>0</v>
      </c>
      <c r="W43" s="143">
        <f t="shared" si="113"/>
        <v>0</v>
      </c>
      <c r="X43" s="143">
        <f t="shared" si="113"/>
        <v>0</v>
      </c>
      <c r="Y43" s="143">
        <f t="shared" si="111"/>
        <v>994.39089551204995</v>
      </c>
      <c r="Z43" s="143">
        <f t="shared" si="111"/>
        <v>1</v>
      </c>
      <c r="AA43" s="143">
        <f t="shared" si="111"/>
        <v>0</v>
      </c>
      <c r="AB43" s="143">
        <f t="shared" si="111"/>
        <v>0</v>
      </c>
      <c r="AC43" s="143">
        <f t="shared" si="111"/>
        <v>0</v>
      </c>
      <c r="AD43" s="143">
        <f t="shared" si="111"/>
        <v>0</v>
      </c>
      <c r="AE43" s="143">
        <f t="shared" ref="AE43:AF43" si="114">SUM(AE44:AE50)</f>
        <v>997.34700967871697</v>
      </c>
      <c r="AF43" s="143">
        <f t="shared" si="114"/>
        <v>1</v>
      </c>
      <c r="AG43" s="143">
        <f t="shared" si="111"/>
        <v>0</v>
      </c>
      <c r="AH43" s="143">
        <f t="shared" si="111"/>
        <v>0</v>
      </c>
      <c r="AI43" s="143">
        <f t="shared" si="111"/>
        <v>0</v>
      </c>
      <c r="AJ43" s="143">
        <f t="shared" si="111"/>
        <v>0</v>
      </c>
      <c r="AK43" s="143">
        <f t="shared" si="111"/>
        <v>0</v>
      </c>
      <c r="AL43" s="143">
        <f t="shared" si="111"/>
        <v>0</v>
      </c>
      <c r="AM43" s="143">
        <f t="shared" si="111"/>
        <v>0</v>
      </c>
      <c r="AN43" s="143">
        <f t="shared" si="111"/>
        <v>0</v>
      </c>
      <c r="AO43" s="143">
        <f t="shared" ref="AO43:BT43" si="115">SUM(AO44:AO50)</f>
        <v>0</v>
      </c>
      <c r="AP43" s="143">
        <f t="shared" si="115"/>
        <v>0</v>
      </c>
      <c r="AQ43" s="143">
        <f t="shared" si="115"/>
        <v>0</v>
      </c>
      <c r="AR43" s="143">
        <f t="shared" si="115"/>
        <v>0</v>
      </c>
      <c r="AS43" s="143">
        <f t="shared" si="115"/>
        <v>0</v>
      </c>
      <c r="AT43" s="143">
        <f t="shared" si="115"/>
        <v>0</v>
      </c>
      <c r="AU43" s="143">
        <f t="shared" si="115"/>
        <v>0</v>
      </c>
      <c r="AV43" s="143">
        <f t="shared" si="115"/>
        <v>0</v>
      </c>
      <c r="AW43" s="143">
        <f t="shared" si="115"/>
        <v>0</v>
      </c>
      <c r="AX43" s="143">
        <f t="shared" si="115"/>
        <v>0</v>
      </c>
      <c r="AY43" s="143">
        <f t="shared" si="115"/>
        <v>0</v>
      </c>
      <c r="AZ43" s="143">
        <f t="shared" si="115"/>
        <v>0</v>
      </c>
      <c r="BA43" s="143">
        <f t="shared" ref="BA43:BP43" si="116">SUM(BA44:BA50)</f>
        <v>0</v>
      </c>
      <c r="BB43" s="143">
        <f t="shared" si="116"/>
        <v>0</v>
      </c>
      <c r="BC43" s="143">
        <f t="shared" si="116"/>
        <v>0</v>
      </c>
      <c r="BD43" s="143">
        <f t="shared" si="116"/>
        <v>0</v>
      </c>
      <c r="BE43" s="143">
        <f t="shared" si="116"/>
        <v>0</v>
      </c>
      <c r="BF43" s="143">
        <f t="shared" si="116"/>
        <v>0</v>
      </c>
      <c r="BG43" s="143">
        <f t="shared" si="116"/>
        <v>0</v>
      </c>
      <c r="BH43" s="143">
        <f t="shared" si="116"/>
        <v>0</v>
      </c>
      <c r="BI43" s="143">
        <f t="shared" si="116"/>
        <v>0</v>
      </c>
      <c r="BJ43" s="143">
        <f t="shared" si="116"/>
        <v>0</v>
      </c>
      <c r="BK43" s="143">
        <f t="shared" si="116"/>
        <v>0</v>
      </c>
      <c r="BL43" s="143">
        <f t="shared" si="116"/>
        <v>0</v>
      </c>
      <c r="BM43" s="143">
        <f t="shared" si="116"/>
        <v>0</v>
      </c>
      <c r="BN43" s="143">
        <f t="shared" si="116"/>
        <v>0</v>
      </c>
      <c r="BO43" s="143">
        <f t="shared" si="116"/>
        <v>0</v>
      </c>
      <c r="BP43" s="143">
        <f t="shared" si="116"/>
        <v>0</v>
      </c>
      <c r="BQ43" s="143">
        <f t="shared" si="115"/>
        <v>0</v>
      </c>
      <c r="BR43" s="143">
        <f t="shared" si="115"/>
        <v>0</v>
      </c>
      <c r="BS43" s="143">
        <f t="shared" si="115"/>
        <v>0</v>
      </c>
      <c r="BT43" s="143">
        <f t="shared" si="115"/>
        <v>0</v>
      </c>
      <c r="BU43" s="143">
        <f t="shared" ref="BU43:BX43" si="117">SUM(BU44:BU50)</f>
        <v>0</v>
      </c>
      <c r="BV43" s="143">
        <f t="shared" si="117"/>
        <v>0</v>
      </c>
      <c r="BW43" s="143">
        <f t="shared" si="117"/>
        <v>0</v>
      </c>
      <c r="BX43" s="143">
        <f t="shared" si="117"/>
        <v>0</v>
      </c>
      <c r="BY43" s="143">
        <f t="shared" ref="BY43:CB43" si="118">SUM(BY44:BY50)</f>
        <v>0</v>
      </c>
      <c r="BZ43" s="143">
        <f t="shared" si="118"/>
        <v>0</v>
      </c>
      <c r="CA43" s="143">
        <f t="shared" si="118"/>
        <v>0</v>
      </c>
      <c r="CB43" s="143">
        <f t="shared" si="118"/>
        <v>0</v>
      </c>
      <c r="CC43" s="143">
        <f t="shared" ref="CC43:CF43" si="119">SUM(CC44:CC50)</f>
        <v>0</v>
      </c>
      <c r="CD43" s="143">
        <f t="shared" si="119"/>
        <v>0</v>
      </c>
      <c r="CE43" s="143">
        <f t="shared" si="119"/>
        <v>0</v>
      </c>
      <c r="CF43" s="143">
        <f t="shared" si="119"/>
        <v>0</v>
      </c>
      <c r="CG43" s="143">
        <f t="shared" ref="CG43:CJ43" si="120">SUM(CG44:CG50)</f>
        <v>0</v>
      </c>
      <c r="CH43" s="143">
        <f t="shared" si="120"/>
        <v>0</v>
      </c>
      <c r="CI43" s="143">
        <f t="shared" si="120"/>
        <v>0</v>
      </c>
      <c r="CJ43" s="143">
        <f t="shared" si="120"/>
        <v>0</v>
      </c>
      <c r="CK43" s="143">
        <f t="shared" si="86"/>
        <v>994.39089551204995</v>
      </c>
      <c r="CL43" s="143">
        <f t="shared" si="87"/>
        <v>997.34700967871697</v>
      </c>
    </row>
    <row r="44" spans="1:90" x14ac:dyDescent="0.3">
      <c r="A44" s="50" t="s">
        <v>159</v>
      </c>
      <c r="B44" s="31" t="s">
        <v>158</v>
      </c>
      <c r="C44" s="143">
        <f t="shared" si="84"/>
        <v>0</v>
      </c>
      <c r="D44" s="143">
        <f t="shared" si="110"/>
        <v>0</v>
      </c>
      <c r="E44" s="143">
        <f t="shared" si="71"/>
        <v>0</v>
      </c>
      <c r="F44" s="143">
        <f t="shared" si="72"/>
        <v>0</v>
      </c>
      <c r="G44" s="143">
        <f t="shared" si="73"/>
        <v>0</v>
      </c>
      <c r="H44" s="143">
        <f t="shared" si="73"/>
        <v>0</v>
      </c>
      <c r="I44" s="145">
        <v>0</v>
      </c>
      <c r="J44" s="145">
        <v>0</v>
      </c>
      <c r="K44" s="145">
        <v>0</v>
      </c>
      <c r="L44" s="145">
        <v>0</v>
      </c>
      <c r="M44" s="145">
        <v>0</v>
      </c>
      <c r="N44" s="145">
        <v>0</v>
      </c>
      <c r="O44" s="147">
        <v>0</v>
      </c>
      <c r="P44" s="145">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c r="AL44" s="145">
        <v>0</v>
      </c>
      <c r="AM44" s="145">
        <v>0</v>
      </c>
      <c r="AN44" s="145">
        <v>0</v>
      </c>
      <c r="AO44" s="145">
        <v>0</v>
      </c>
      <c r="AP44" s="145">
        <v>0</v>
      </c>
      <c r="AQ44" s="147">
        <v>0</v>
      </c>
      <c r="AR44" s="145">
        <v>0</v>
      </c>
      <c r="AS44" s="145">
        <v>0</v>
      </c>
      <c r="AT44" s="145">
        <v>0</v>
      </c>
      <c r="AU44" s="145">
        <v>0</v>
      </c>
      <c r="AV44" s="145">
        <v>0</v>
      </c>
      <c r="AW44" s="145">
        <v>0</v>
      </c>
      <c r="AX44" s="145">
        <v>0</v>
      </c>
      <c r="AY44" s="145">
        <v>0</v>
      </c>
      <c r="AZ44" s="145">
        <v>0</v>
      </c>
      <c r="BA44" s="145">
        <v>0</v>
      </c>
      <c r="BB44" s="145">
        <v>0</v>
      </c>
      <c r="BC44" s="145">
        <v>0</v>
      </c>
      <c r="BD44" s="145">
        <v>0</v>
      </c>
      <c r="BE44" s="145">
        <v>0</v>
      </c>
      <c r="BF44" s="145">
        <v>0</v>
      </c>
      <c r="BG44" s="145">
        <v>0</v>
      </c>
      <c r="BH44" s="145">
        <v>0</v>
      </c>
      <c r="BI44" s="145">
        <v>0</v>
      </c>
      <c r="BJ44" s="145">
        <v>0</v>
      </c>
      <c r="BK44" s="145">
        <v>0</v>
      </c>
      <c r="BL44" s="145">
        <v>0</v>
      </c>
      <c r="BM44" s="145">
        <v>0</v>
      </c>
      <c r="BN44" s="145">
        <v>0</v>
      </c>
      <c r="BO44" s="145">
        <v>0</v>
      </c>
      <c r="BP44" s="145">
        <v>0</v>
      </c>
      <c r="BQ44" s="145">
        <v>0</v>
      </c>
      <c r="BR44" s="145">
        <v>0</v>
      </c>
      <c r="BS44" s="145">
        <v>0</v>
      </c>
      <c r="BT44" s="145">
        <v>0</v>
      </c>
      <c r="BU44" s="145">
        <v>0</v>
      </c>
      <c r="BV44" s="145">
        <v>0</v>
      </c>
      <c r="BW44" s="145">
        <v>0</v>
      </c>
      <c r="BX44" s="145">
        <v>0</v>
      </c>
      <c r="BY44" s="145">
        <v>0</v>
      </c>
      <c r="BZ44" s="145">
        <v>0</v>
      </c>
      <c r="CA44" s="145">
        <v>0</v>
      </c>
      <c r="CB44" s="145">
        <v>0</v>
      </c>
      <c r="CC44" s="145">
        <v>0</v>
      </c>
      <c r="CD44" s="145">
        <v>0</v>
      </c>
      <c r="CE44" s="145">
        <v>0</v>
      </c>
      <c r="CF44" s="145">
        <v>0</v>
      </c>
      <c r="CG44" s="145">
        <v>0</v>
      </c>
      <c r="CH44" s="145">
        <v>0</v>
      </c>
      <c r="CI44" s="145">
        <v>0</v>
      </c>
      <c r="CJ44" s="145">
        <v>0</v>
      </c>
      <c r="CK44" s="143">
        <f t="shared" si="86"/>
        <v>0</v>
      </c>
      <c r="CL44" s="143">
        <f t="shared" si="87"/>
        <v>0</v>
      </c>
    </row>
    <row r="45" spans="1:90" x14ac:dyDescent="0.3">
      <c r="A45" s="50" t="s">
        <v>157</v>
      </c>
      <c r="B45" s="31" t="s">
        <v>156</v>
      </c>
      <c r="C45" s="143">
        <f t="shared" si="84"/>
        <v>0</v>
      </c>
      <c r="D45" s="143">
        <f t="shared" si="110"/>
        <v>0</v>
      </c>
      <c r="E45" s="143">
        <f t="shared" si="71"/>
        <v>0</v>
      </c>
      <c r="F45" s="143">
        <f t="shared" si="72"/>
        <v>0</v>
      </c>
      <c r="G45" s="143">
        <f t="shared" si="73"/>
        <v>0</v>
      </c>
      <c r="H45" s="143">
        <f t="shared" si="73"/>
        <v>0</v>
      </c>
      <c r="I45" s="145">
        <v>0</v>
      </c>
      <c r="J45" s="145">
        <v>0</v>
      </c>
      <c r="K45" s="145">
        <v>0</v>
      </c>
      <c r="L45" s="145">
        <v>0</v>
      </c>
      <c r="M45" s="145">
        <v>0</v>
      </c>
      <c r="N45" s="145">
        <v>0</v>
      </c>
      <c r="O45" s="146">
        <v>0</v>
      </c>
      <c r="P45" s="145">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c r="AL45" s="145">
        <v>0</v>
      </c>
      <c r="AM45" s="145">
        <v>0</v>
      </c>
      <c r="AN45" s="145">
        <v>0</v>
      </c>
      <c r="AO45" s="145">
        <v>0</v>
      </c>
      <c r="AP45" s="145">
        <v>0</v>
      </c>
      <c r="AQ45" s="146">
        <f>AQ37</f>
        <v>0</v>
      </c>
      <c r="AR45" s="145">
        <v>0</v>
      </c>
      <c r="AS45" s="145">
        <v>0</v>
      </c>
      <c r="AT45" s="145">
        <v>0</v>
      </c>
      <c r="AU45" s="145">
        <v>0</v>
      </c>
      <c r="AV45" s="145">
        <v>0</v>
      </c>
      <c r="AW45" s="145">
        <v>0</v>
      </c>
      <c r="AX45" s="145">
        <v>0</v>
      </c>
      <c r="AY45" s="145">
        <v>0</v>
      </c>
      <c r="AZ45" s="145">
        <v>0</v>
      </c>
      <c r="BA45" s="145">
        <v>0</v>
      </c>
      <c r="BB45" s="145">
        <v>0</v>
      </c>
      <c r="BC45" s="145">
        <v>0</v>
      </c>
      <c r="BD45" s="145">
        <v>0</v>
      </c>
      <c r="BE45" s="145">
        <v>0</v>
      </c>
      <c r="BF45" s="145">
        <v>0</v>
      </c>
      <c r="BG45" s="145">
        <v>0</v>
      </c>
      <c r="BH45" s="145">
        <v>0</v>
      </c>
      <c r="BI45" s="145">
        <v>0</v>
      </c>
      <c r="BJ45" s="145">
        <v>0</v>
      </c>
      <c r="BK45" s="145">
        <v>0</v>
      </c>
      <c r="BL45" s="145">
        <v>0</v>
      </c>
      <c r="BM45" s="145">
        <v>0</v>
      </c>
      <c r="BN45" s="145">
        <v>0</v>
      </c>
      <c r="BO45" s="145">
        <v>0</v>
      </c>
      <c r="BP45" s="145">
        <v>0</v>
      </c>
      <c r="BQ45" s="145">
        <v>0</v>
      </c>
      <c r="BR45" s="145">
        <v>0</v>
      </c>
      <c r="BS45" s="145">
        <v>0</v>
      </c>
      <c r="BT45" s="145">
        <v>0</v>
      </c>
      <c r="BU45" s="145">
        <v>0</v>
      </c>
      <c r="BV45" s="145">
        <v>0</v>
      </c>
      <c r="BW45" s="145">
        <v>0</v>
      </c>
      <c r="BX45" s="145">
        <v>0</v>
      </c>
      <c r="BY45" s="145">
        <v>0</v>
      </c>
      <c r="BZ45" s="145">
        <v>0</v>
      </c>
      <c r="CA45" s="145">
        <v>0</v>
      </c>
      <c r="CB45" s="145">
        <v>0</v>
      </c>
      <c r="CC45" s="145">
        <v>0</v>
      </c>
      <c r="CD45" s="145">
        <v>0</v>
      </c>
      <c r="CE45" s="145">
        <v>0</v>
      </c>
      <c r="CF45" s="145">
        <v>0</v>
      </c>
      <c r="CG45" s="145">
        <v>0</v>
      </c>
      <c r="CH45" s="145">
        <v>0</v>
      </c>
      <c r="CI45" s="145">
        <v>0</v>
      </c>
      <c r="CJ45" s="145">
        <v>0</v>
      </c>
      <c r="CK45" s="143">
        <f t="shared" si="86"/>
        <v>0</v>
      </c>
      <c r="CL45" s="143">
        <f t="shared" si="87"/>
        <v>0</v>
      </c>
    </row>
    <row r="46" spans="1:90" x14ac:dyDescent="0.3">
      <c r="A46" s="50" t="s">
        <v>155</v>
      </c>
      <c r="B46" s="31" t="s">
        <v>154</v>
      </c>
      <c r="C46" s="143">
        <f t="shared" si="84"/>
        <v>0</v>
      </c>
      <c r="D46" s="143">
        <f t="shared" si="110"/>
        <v>0</v>
      </c>
      <c r="E46" s="143">
        <f t="shared" si="71"/>
        <v>0</v>
      </c>
      <c r="F46" s="143">
        <f t="shared" si="72"/>
        <v>0</v>
      </c>
      <c r="G46" s="143">
        <f t="shared" si="73"/>
        <v>0</v>
      </c>
      <c r="H46" s="143">
        <f t="shared" si="73"/>
        <v>0</v>
      </c>
      <c r="I46" s="145">
        <v>0</v>
      </c>
      <c r="J46" s="145">
        <v>0</v>
      </c>
      <c r="K46" s="145">
        <v>0</v>
      </c>
      <c r="L46" s="145">
        <v>0</v>
      </c>
      <c r="M46" s="145">
        <v>0</v>
      </c>
      <c r="N46" s="145">
        <v>0</v>
      </c>
      <c r="O46" s="146">
        <v>0</v>
      </c>
      <c r="P46" s="145">
        <v>0</v>
      </c>
      <c r="Q46" s="145">
        <v>0</v>
      </c>
      <c r="R46" s="145">
        <v>0</v>
      </c>
      <c r="S46" s="145">
        <v>0</v>
      </c>
      <c r="T46" s="145">
        <v>0</v>
      </c>
      <c r="U46" s="145">
        <v>0</v>
      </c>
      <c r="V46" s="145">
        <v>0</v>
      </c>
      <c r="W46" s="145">
        <v>0</v>
      </c>
      <c r="X46" s="145">
        <v>0</v>
      </c>
      <c r="Y46" s="145">
        <v>0</v>
      </c>
      <c r="Z46" s="145">
        <v>0</v>
      </c>
      <c r="AA46" s="145">
        <v>0</v>
      </c>
      <c r="AB46" s="145">
        <v>0</v>
      </c>
      <c r="AC46" s="145">
        <v>0</v>
      </c>
      <c r="AD46" s="145">
        <v>0</v>
      </c>
      <c r="AE46" s="145">
        <v>0</v>
      </c>
      <c r="AF46" s="145">
        <v>0</v>
      </c>
      <c r="AG46" s="145">
        <v>0</v>
      </c>
      <c r="AH46" s="145">
        <v>0</v>
      </c>
      <c r="AI46" s="145">
        <v>0</v>
      </c>
      <c r="AJ46" s="145">
        <v>0</v>
      </c>
      <c r="AK46" s="145">
        <v>0</v>
      </c>
      <c r="AL46" s="145">
        <v>0</v>
      </c>
      <c r="AM46" s="145">
        <v>0</v>
      </c>
      <c r="AN46" s="145">
        <v>0</v>
      </c>
      <c r="AO46" s="145">
        <v>0</v>
      </c>
      <c r="AP46" s="145">
        <v>0</v>
      </c>
      <c r="AQ46" s="146">
        <f t="shared" ref="AQ46:AQ50" si="121">AQ38</f>
        <v>0</v>
      </c>
      <c r="AR46" s="145">
        <v>0</v>
      </c>
      <c r="AS46" s="145">
        <v>0</v>
      </c>
      <c r="AT46" s="145">
        <v>0</v>
      </c>
      <c r="AU46" s="145">
        <v>0</v>
      </c>
      <c r="AV46" s="145">
        <v>0</v>
      </c>
      <c r="AW46" s="145">
        <v>0</v>
      </c>
      <c r="AX46" s="145">
        <v>0</v>
      </c>
      <c r="AY46" s="145">
        <v>0</v>
      </c>
      <c r="AZ46" s="145">
        <v>0</v>
      </c>
      <c r="BA46" s="145">
        <v>0</v>
      </c>
      <c r="BB46" s="145">
        <v>0</v>
      </c>
      <c r="BC46" s="145">
        <v>0</v>
      </c>
      <c r="BD46" s="145">
        <v>0</v>
      </c>
      <c r="BE46" s="145">
        <v>0</v>
      </c>
      <c r="BF46" s="145">
        <v>0</v>
      </c>
      <c r="BG46" s="145">
        <v>0</v>
      </c>
      <c r="BH46" s="145">
        <v>0</v>
      </c>
      <c r="BI46" s="145">
        <v>0</v>
      </c>
      <c r="BJ46" s="145">
        <v>0</v>
      </c>
      <c r="BK46" s="145">
        <v>0</v>
      </c>
      <c r="BL46" s="145">
        <v>0</v>
      </c>
      <c r="BM46" s="145">
        <v>0</v>
      </c>
      <c r="BN46" s="145">
        <v>0</v>
      </c>
      <c r="BO46" s="145">
        <v>0</v>
      </c>
      <c r="BP46" s="145">
        <v>0</v>
      </c>
      <c r="BQ46" s="145">
        <v>0</v>
      </c>
      <c r="BR46" s="145">
        <v>0</v>
      </c>
      <c r="BS46" s="145">
        <v>0</v>
      </c>
      <c r="BT46" s="145">
        <v>0</v>
      </c>
      <c r="BU46" s="145">
        <v>0</v>
      </c>
      <c r="BV46" s="145">
        <v>0</v>
      </c>
      <c r="BW46" s="145">
        <v>0</v>
      </c>
      <c r="BX46" s="145">
        <v>0</v>
      </c>
      <c r="BY46" s="145">
        <v>0</v>
      </c>
      <c r="BZ46" s="145">
        <v>0</v>
      </c>
      <c r="CA46" s="145">
        <v>0</v>
      </c>
      <c r="CB46" s="145">
        <v>0</v>
      </c>
      <c r="CC46" s="145">
        <v>0</v>
      </c>
      <c r="CD46" s="145">
        <v>0</v>
      </c>
      <c r="CE46" s="145">
        <v>0</v>
      </c>
      <c r="CF46" s="145">
        <v>0</v>
      </c>
      <c r="CG46" s="145">
        <v>0</v>
      </c>
      <c r="CH46" s="145">
        <v>0</v>
      </c>
      <c r="CI46" s="145">
        <v>0</v>
      </c>
      <c r="CJ46" s="145">
        <v>0</v>
      </c>
      <c r="CK46" s="143">
        <f t="shared" si="86"/>
        <v>0</v>
      </c>
      <c r="CL46" s="143">
        <f t="shared" si="87"/>
        <v>0</v>
      </c>
    </row>
    <row r="47" spans="1:90" ht="31.2" x14ac:dyDescent="0.3">
      <c r="A47" s="50" t="s">
        <v>153</v>
      </c>
      <c r="B47" s="31" t="s">
        <v>152</v>
      </c>
      <c r="C47" s="143">
        <f t="shared" si="84"/>
        <v>0</v>
      </c>
      <c r="D47" s="143">
        <f t="shared" si="110"/>
        <v>0</v>
      </c>
      <c r="E47" s="143">
        <f t="shared" si="71"/>
        <v>0</v>
      </c>
      <c r="F47" s="143">
        <f t="shared" si="72"/>
        <v>0</v>
      </c>
      <c r="G47" s="143">
        <f t="shared" si="73"/>
        <v>0</v>
      </c>
      <c r="H47" s="143">
        <f t="shared" si="73"/>
        <v>0</v>
      </c>
      <c r="I47" s="145">
        <v>0</v>
      </c>
      <c r="J47" s="145">
        <v>0</v>
      </c>
      <c r="K47" s="145">
        <v>0</v>
      </c>
      <c r="L47" s="145">
        <v>0</v>
      </c>
      <c r="M47" s="145">
        <v>0</v>
      </c>
      <c r="N47" s="145">
        <v>0</v>
      </c>
      <c r="O47" s="146">
        <v>0</v>
      </c>
      <c r="P47" s="145">
        <v>0</v>
      </c>
      <c r="Q47" s="145">
        <v>0</v>
      </c>
      <c r="R47" s="145">
        <v>0</v>
      </c>
      <c r="S47" s="145">
        <v>0</v>
      </c>
      <c r="T47" s="145">
        <v>0</v>
      </c>
      <c r="U47" s="145">
        <v>0</v>
      </c>
      <c r="V47" s="145">
        <v>0</v>
      </c>
      <c r="W47" s="145">
        <v>0</v>
      </c>
      <c r="X47" s="145">
        <v>0</v>
      </c>
      <c r="Y47" s="145">
        <v>0</v>
      </c>
      <c r="Z47" s="145">
        <v>0</v>
      </c>
      <c r="AA47" s="145">
        <v>0</v>
      </c>
      <c r="AB47" s="145">
        <v>0</v>
      </c>
      <c r="AC47" s="145">
        <v>0</v>
      </c>
      <c r="AD47" s="145">
        <v>0</v>
      </c>
      <c r="AE47" s="145">
        <v>0</v>
      </c>
      <c r="AF47" s="145">
        <v>0</v>
      </c>
      <c r="AG47" s="145">
        <v>0</v>
      </c>
      <c r="AH47" s="145">
        <v>0</v>
      </c>
      <c r="AI47" s="145">
        <v>0</v>
      </c>
      <c r="AJ47" s="145">
        <v>0</v>
      </c>
      <c r="AK47" s="145">
        <v>0</v>
      </c>
      <c r="AL47" s="145">
        <v>0</v>
      </c>
      <c r="AM47" s="145">
        <v>0</v>
      </c>
      <c r="AN47" s="145">
        <v>0</v>
      </c>
      <c r="AO47" s="145">
        <v>0</v>
      </c>
      <c r="AP47" s="145">
        <v>0</v>
      </c>
      <c r="AQ47" s="146">
        <f t="shared" si="121"/>
        <v>0</v>
      </c>
      <c r="AR47" s="145">
        <v>0</v>
      </c>
      <c r="AS47" s="145">
        <v>0</v>
      </c>
      <c r="AT47" s="145">
        <v>0</v>
      </c>
      <c r="AU47" s="145">
        <v>0</v>
      </c>
      <c r="AV47" s="145">
        <v>0</v>
      </c>
      <c r="AW47" s="145">
        <v>0</v>
      </c>
      <c r="AX47" s="145">
        <v>0</v>
      </c>
      <c r="AY47" s="145">
        <v>0</v>
      </c>
      <c r="AZ47" s="145">
        <v>0</v>
      </c>
      <c r="BA47" s="145">
        <v>0</v>
      </c>
      <c r="BB47" s="145">
        <v>0</v>
      </c>
      <c r="BC47" s="145">
        <v>0</v>
      </c>
      <c r="BD47" s="145">
        <v>0</v>
      </c>
      <c r="BE47" s="145">
        <v>0</v>
      </c>
      <c r="BF47" s="145">
        <v>0</v>
      </c>
      <c r="BG47" s="145">
        <v>0</v>
      </c>
      <c r="BH47" s="145">
        <v>0</v>
      </c>
      <c r="BI47" s="145">
        <v>0</v>
      </c>
      <c r="BJ47" s="145">
        <v>0</v>
      </c>
      <c r="BK47" s="145">
        <v>0</v>
      </c>
      <c r="BL47" s="145">
        <v>0</v>
      </c>
      <c r="BM47" s="145">
        <v>0</v>
      </c>
      <c r="BN47" s="145">
        <v>0</v>
      </c>
      <c r="BO47" s="145">
        <v>0</v>
      </c>
      <c r="BP47" s="145">
        <v>0</v>
      </c>
      <c r="BQ47" s="145">
        <v>0</v>
      </c>
      <c r="BR47" s="145">
        <v>0</v>
      </c>
      <c r="BS47" s="145">
        <v>0</v>
      </c>
      <c r="BT47" s="145">
        <v>0</v>
      </c>
      <c r="BU47" s="145">
        <v>0</v>
      </c>
      <c r="BV47" s="145">
        <v>0</v>
      </c>
      <c r="BW47" s="145">
        <v>0</v>
      </c>
      <c r="BX47" s="145">
        <v>0</v>
      </c>
      <c r="BY47" s="145">
        <v>0</v>
      </c>
      <c r="BZ47" s="145">
        <v>0</v>
      </c>
      <c r="CA47" s="145">
        <v>0</v>
      </c>
      <c r="CB47" s="145">
        <v>0</v>
      </c>
      <c r="CC47" s="145">
        <v>0</v>
      </c>
      <c r="CD47" s="145">
        <v>0</v>
      </c>
      <c r="CE47" s="145">
        <v>0</v>
      </c>
      <c r="CF47" s="145">
        <v>0</v>
      </c>
      <c r="CG47" s="145">
        <v>0</v>
      </c>
      <c r="CH47" s="145">
        <v>0</v>
      </c>
      <c r="CI47" s="145">
        <v>0</v>
      </c>
      <c r="CJ47" s="145">
        <v>0</v>
      </c>
      <c r="CK47" s="143">
        <f t="shared" si="86"/>
        <v>0</v>
      </c>
      <c r="CL47" s="143">
        <f t="shared" si="87"/>
        <v>0</v>
      </c>
    </row>
    <row r="48" spans="1:90" ht="31.2" x14ac:dyDescent="0.3">
      <c r="A48" s="50" t="s">
        <v>151</v>
      </c>
      <c r="B48" s="31" t="s">
        <v>150</v>
      </c>
      <c r="C48" s="143">
        <f t="shared" si="84"/>
        <v>0</v>
      </c>
      <c r="D48" s="143">
        <f t="shared" si="110"/>
        <v>0</v>
      </c>
      <c r="E48" s="143">
        <f t="shared" si="71"/>
        <v>0</v>
      </c>
      <c r="F48" s="143">
        <f t="shared" si="72"/>
        <v>0</v>
      </c>
      <c r="G48" s="143">
        <f t="shared" si="73"/>
        <v>0</v>
      </c>
      <c r="H48" s="143">
        <f t="shared" si="73"/>
        <v>0</v>
      </c>
      <c r="I48" s="145">
        <v>0</v>
      </c>
      <c r="J48" s="145">
        <v>0</v>
      </c>
      <c r="K48" s="145">
        <v>0</v>
      </c>
      <c r="L48" s="145">
        <v>0</v>
      </c>
      <c r="M48" s="145">
        <v>0</v>
      </c>
      <c r="N48" s="145">
        <v>0</v>
      </c>
      <c r="O48" s="146">
        <v>0</v>
      </c>
      <c r="P48" s="145">
        <v>0</v>
      </c>
      <c r="Q48" s="145">
        <v>0</v>
      </c>
      <c r="R48" s="145">
        <v>0</v>
      </c>
      <c r="S48" s="145">
        <v>0</v>
      </c>
      <c r="T48" s="145">
        <v>0</v>
      </c>
      <c r="U48" s="145">
        <v>0</v>
      </c>
      <c r="V48" s="145">
        <v>0</v>
      </c>
      <c r="W48" s="145">
        <v>0</v>
      </c>
      <c r="X48" s="145">
        <v>0</v>
      </c>
      <c r="Y48" s="145">
        <v>0</v>
      </c>
      <c r="Z48" s="145">
        <v>0</v>
      </c>
      <c r="AA48" s="145">
        <v>0</v>
      </c>
      <c r="AB48" s="145">
        <v>0</v>
      </c>
      <c r="AC48" s="145">
        <v>0</v>
      </c>
      <c r="AD48" s="145">
        <v>0</v>
      </c>
      <c r="AE48" s="145">
        <v>0</v>
      </c>
      <c r="AF48" s="145">
        <v>0</v>
      </c>
      <c r="AG48" s="145">
        <v>0</v>
      </c>
      <c r="AH48" s="145">
        <v>0</v>
      </c>
      <c r="AI48" s="145">
        <v>0</v>
      </c>
      <c r="AJ48" s="145">
        <v>0</v>
      </c>
      <c r="AK48" s="145">
        <v>0</v>
      </c>
      <c r="AL48" s="145">
        <v>0</v>
      </c>
      <c r="AM48" s="145">
        <v>0</v>
      </c>
      <c r="AN48" s="145">
        <v>0</v>
      </c>
      <c r="AO48" s="145">
        <v>0</v>
      </c>
      <c r="AP48" s="145">
        <v>0</v>
      </c>
      <c r="AQ48" s="146">
        <f t="shared" si="121"/>
        <v>0</v>
      </c>
      <c r="AR48" s="145">
        <v>0</v>
      </c>
      <c r="AS48" s="145">
        <v>0</v>
      </c>
      <c r="AT48" s="145">
        <v>0</v>
      </c>
      <c r="AU48" s="145">
        <v>0</v>
      </c>
      <c r="AV48" s="145">
        <v>0</v>
      </c>
      <c r="AW48" s="145">
        <v>0</v>
      </c>
      <c r="AX48" s="145">
        <v>0</v>
      </c>
      <c r="AY48" s="145">
        <v>0</v>
      </c>
      <c r="AZ48" s="145">
        <v>0</v>
      </c>
      <c r="BA48" s="145">
        <v>0</v>
      </c>
      <c r="BB48" s="145">
        <v>0</v>
      </c>
      <c r="BC48" s="145">
        <v>0</v>
      </c>
      <c r="BD48" s="145">
        <v>0</v>
      </c>
      <c r="BE48" s="145">
        <v>0</v>
      </c>
      <c r="BF48" s="145">
        <v>0</v>
      </c>
      <c r="BG48" s="145">
        <v>0</v>
      </c>
      <c r="BH48" s="145">
        <v>0</v>
      </c>
      <c r="BI48" s="145">
        <v>0</v>
      </c>
      <c r="BJ48" s="145">
        <v>0</v>
      </c>
      <c r="BK48" s="145">
        <v>0</v>
      </c>
      <c r="BL48" s="145">
        <v>0</v>
      </c>
      <c r="BM48" s="145">
        <v>0</v>
      </c>
      <c r="BN48" s="145">
        <v>0</v>
      </c>
      <c r="BO48" s="145">
        <v>0</v>
      </c>
      <c r="BP48" s="145">
        <v>0</v>
      </c>
      <c r="BQ48" s="145">
        <v>0</v>
      </c>
      <c r="BR48" s="145">
        <v>0</v>
      </c>
      <c r="BS48" s="145">
        <v>0</v>
      </c>
      <c r="BT48" s="145">
        <v>0</v>
      </c>
      <c r="BU48" s="145">
        <v>0</v>
      </c>
      <c r="BV48" s="145">
        <v>0</v>
      </c>
      <c r="BW48" s="145">
        <v>0</v>
      </c>
      <c r="BX48" s="145">
        <v>0</v>
      </c>
      <c r="BY48" s="145">
        <v>0</v>
      </c>
      <c r="BZ48" s="145">
        <v>0</v>
      </c>
      <c r="CA48" s="145">
        <v>0</v>
      </c>
      <c r="CB48" s="145">
        <v>0</v>
      </c>
      <c r="CC48" s="145">
        <v>0</v>
      </c>
      <c r="CD48" s="145">
        <v>0</v>
      </c>
      <c r="CE48" s="145">
        <v>0</v>
      </c>
      <c r="CF48" s="145">
        <v>0</v>
      </c>
      <c r="CG48" s="145">
        <v>0</v>
      </c>
      <c r="CH48" s="145">
        <v>0</v>
      </c>
      <c r="CI48" s="145">
        <v>0</v>
      </c>
      <c r="CJ48" s="145">
        <v>0</v>
      </c>
      <c r="CK48" s="143">
        <f t="shared" si="86"/>
        <v>0</v>
      </c>
      <c r="CL48" s="143">
        <f t="shared" si="87"/>
        <v>0</v>
      </c>
    </row>
    <row r="49" spans="1:90" x14ac:dyDescent="0.3">
      <c r="A49" s="50" t="s">
        <v>149</v>
      </c>
      <c r="B49" s="31" t="s">
        <v>148</v>
      </c>
      <c r="C49" s="143">
        <f t="shared" si="84"/>
        <v>0</v>
      </c>
      <c r="D49" s="143">
        <f t="shared" si="110"/>
        <v>0</v>
      </c>
      <c r="E49" s="143">
        <f t="shared" si="71"/>
        <v>0</v>
      </c>
      <c r="F49" s="143">
        <f t="shared" si="72"/>
        <v>0</v>
      </c>
      <c r="G49" s="143">
        <f t="shared" si="73"/>
        <v>0</v>
      </c>
      <c r="H49" s="143">
        <f t="shared" si="73"/>
        <v>0</v>
      </c>
      <c r="I49" s="145">
        <v>0</v>
      </c>
      <c r="J49" s="145">
        <v>0</v>
      </c>
      <c r="K49" s="145">
        <v>0</v>
      </c>
      <c r="L49" s="145">
        <v>0</v>
      </c>
      <c r="M49" s="145">
        <v>0</v>
      </c>
      <c r="N49" s="145">
        <v>0</v>
      </c>
      <c r="O49" s="146">
        <v>0</v>
      </c>
      <c r="P49" s="145">
        <v>0</v>
      </c>
      <c r="Q49" s="145">
        <v>0</v>
      </c>
      <c r="R49" s="145">
        <v>0</v>
      </c>
      <c r="S49" s="145">
        <v>0</v>
      </c>
      <c r="T49" s="145">
        <v>0</v>
      </c>
      <c r="U49" s="145">
        <v>0</v>
      </c>
      <c r="V49" s="145">
        <v>0</v>
      </c>
      <c r="W49" s="145">
        <v>0</v>
      </c>
      <c r="X49" s="145">
        <v>0</v>
      </c>
      <c r="Y49" s="145">
        <v>0</v>
      </c>
      <c r="Z49" s="145">
        <v>0</v>
      </c>
      <c r="AA49" s="145">
        <v>0</v>
      </c>
      <c r="AB49" s="145">
        <v>0</v>
      </c>
      <c r="AC49" s="145">
        <v>0</v>
      </c>
      <c r="AD49" s="145">
        <v>0</v>
      </c>
      <c r="AE49" s="145">
        <v>0</v>
      </c>
      <c r="AF49" s="145">
        <v>0</v>
      </c>
      <c r="AG49" s="145">
        <v>0</v>
      </c>
      <c r="AH49" s="145">
        <v>0</v>
      </c>
      <c r="AI49" s="145">
        <v>0</v>
      </c>
      <c r="AJ49" s="145">
        <v>0</v>
      </c>
      <c r="AK49" s="145">
        <v>0</v>
      </c>
      <c r="AL49" s="145">
        <v>0</v>
      </c>
      <c r="AM49" s="145">
        <v>0</v>
      </c>
      <c r="AN49" s="145">
        <v>0</v>
      </c>
      <c r="AO49" s="145">
        <v>0</v>
      </c>
      <c r="AP49" s="145">
        <v>0</v>
      </c>
      <c r="AQ49" s="146">
        <f t="shared" si="121"/>
        <v>0</v>
      </c>
      <c r="AR49" s="145">
        <v>0</v>
      </c>
      <c r="AS49" s="145">
        <v>0</v>
      </c>
      <c r="AT49" s="145">
        <v>0</v>
      </c>
      <c r="AU49" s="145">
        <v>0</v>
      </c>
      <c r="AV49" s="145">
        <v>0</v>
      </c>
      <c r="AW49" s="145">
        <v>0</v>
      </c>
      <c r="AX49" s="145">
        <v>0</v>
      </c>
      <c r="AY49" s="145">
        <v>0</v>
      </c>
      <c r="AZ49" s="145">
        <v>0</v>
      </c>
      <c r="BA49" s="145">
        <v>0</v>
      </c>
      <c r="BB49" s="145">
        <v>0</v>
      </c>
      <c r="BC49" s="145">
        <v>0</v>
      </c>
      <c r="BD49" s="145">
        <v>0</v>
      </c>
      <c r="BE49" s="145">
        <v>0</v>
      </c>
      <c r="BF49" s="145">
        <v>0</v>
      </c>
      <c r="BG49" s="145">
        <v>0</v>
      </c>
      <c r="BH49" s="145">
        <v>0</v>
      </c>
      <c r="BI49" s="145">
        <v>0</v>
      </c>
      <c r="BJ49" s="145">
        <v>0</v>
      </c>
      <c r="BK49" s="145">
        <v>0</v>
      </c>
      <c r="BL49" s="145">
        <v>0</v>
      </c>
      <c r="BM49" s="145">
        <v>0</v>
      </c>
      <c r="BN49" s="145">
        <v>0</v>
      </c>
      <c r="BO49" s="145">
        <v>0</v>
      </c>
      <c r="BP49" s="145">
        <v>0</v>
      </c>
      <c r="BQ49" s="145">
        <v>0</v>
      </c>
      <c r="BR49" s="145">
        <v>0</v>
      </c>
      <c r="BS49" s="145">
        <v>0</v>
      </c>
      <c r="BT49" s="145">
        <v>0</v>
      </c>
      <c r="BU49" s="145">
        <v>0</v>
      </c>
      <c r="BV49" s="145">
        <v>0</v>
      </c>
      <c r="BW49" s="145">
        <v>0</v>
      </c>
      <c r="BX49" s="145">
        <v>0</v>
      </c>
      <c r="BY49" s="145">
        <v>0</v>
      </c>
      <c r="BZ49" s="145">
        <v>0</v>
      </c>
      <c r="CA49" s="145">
        <v>0</v>
      </c>
      <c r="CB49" s="145">
        <v>0</v>
      </c>
      <c r="CC49" s="145">
        <v>0</v>
      </c>
      <c r="CD49" s="145">
        <v>0</v>
      </c>
      <c r="CE49" s="145">
        <v>0</v>
      </c>
      <c r="CF49" s="145">
        <v>0</v>
      </c>
      <c r="CG49" s="145">
        <v>0</v>
      </c>
      <c r="CH49" s="145">
        <v>0</v>
      </c>
      <c r="CI49" s="145">
        <v>0</v>
      </c>
      <c r="CJ49" s="145">
        <v>0</v>
      </c>
      <c r="CK49" s="143">
        <f t="shared" si="86"/>
        <v>0</v>
      </c>
      <c r="CL49" s="143">
        <f t="shared" si="87"/>
        <v>0</v>
      </c>
    </row>
    <row r="50" spans="1:90" ht="18.600000000000001" x14ac:dyDescent="0.3">
      <c r="A50" s="50" t="s">
        <v>147</v>
      </c>
      <c r="B50" s="49" t="s">
        <v>146</v>
      </c>
      <c r="C50" s="143">
        <f t="shared" si="84"/>
        <v>994.39089551204995</v>
      </c>
      <c r="D50" s="143">
        <f t="shared" si="110"/>
        <v>994.39089551204995</v>
      </c>
      <c r="E50" s="143">
        <f t="shared" si="71"/>
        <v>994.39089551204995</v>
      </c>
      <c r="F50" s="143">
        <f t="shared" si="72"/>
        <v>994.39089551204995</v>
      </c>
      <c r="G50" s="143">
        <f t="shared" si="73"/>
        <v>994.39089551204995</v>
      </c>
      <c r="H50" s="143">
        <f t="shared" si="73"/>
        <v>994.39089551204995</v>
      </c>
      <c r="I50" s="145">
        <v>0</v>
      </c>
      <c r="J50" s="145">
        <v>0</v>
      </c>
      <c r="K50" s="145">
        <v>0</v>
      </c>
      <c r="L50" s="145">
        <v>0</v>
      </c>
      <c r="M50" s="145">
        <v>0</v>
      </c>
      <c r="N50" s="145">
        <v>0</v>
      </c>
      <c r="O50" s="146">
        <v>0</v>
      </c>
      <c r="P50" s="145">
        <v>0</v>
      </c>
      <c r="Q50" s="145">
        <v>0</v>
      </c>
      <c r="R50" s="145">
        <v>0</v>
      </c>
      <c r="S50" s="145">
        <v>0</v>
      </c>
      <c r="T50" s="145">
        <v>0</v>
      </c>
      <c r="U50" s="145">
        <v>0</v>
      </c>
      <c r="V50" s="145">
        <v>0</v>
      </c>
      <c r="W50" s="145">
        <v>0</v>
      </c>
      <c r="X50" s="145">
        <v>0</v>
      </c>
      <c r="Y50" s="145">
        <f>Y52</f>
        <v>994.39089551204995</v>
      </c>
      <c r="Z50" s="145">
        <f t="shared" ref="Z50:AB50" si="122">Z52</f>
        <v>1</v>
      </c>
      <c r="AA50" s="145">
        <f t="shared" si="122"/>
        <v>0</v>
      </c>
      <c r="AB50" s="145">
        <f t="shared" si="122"/>
        <v>0</v>
      </c>
      <c r="AC50" s="145">
        <v>0</v>
      </c>
      <c r="AD50" s="145">
        <v>0</v>
      </c>
      <c r="AE50" s="145">
        <f t="shared" ref="AE50:AF50" si="123">AE52</f>
        <v>997.34700967871697</v>
      </c>
      <c r="AF50" s="145">
        <f t="shared" si="123"/>
        <v>1</v>
      </c>
      <c r="AG50" s="145">
        <v>0</v>
      </c>
      <c r="AH50" s="145">
        <v>0</v>
      </c>
      <c r="AI50" s="145">
        <v>0</v>
      </c>
      <c r="AJ50" s="145">
        <v>0</v>
      </c>
      <c r="AK50" s="145">
        <v>0</v>
      </c>
      <c r="AL50" s="145">
        <v>0</v>
      </c>
      <c r="AM50" s="145">
        <v>0</v>
      </c>
      <c r="AN50" s="145">
        <v>0</v>
      </c>
      <c r="AO50" s="145">
        <v>0</v>
      </c>
      <c r="AP50" s="145">
        <v>0</v>
      </c>
      <c r="AQ50" s="146">
        <f t="shared" si="121"/>
        <v>0</v>
      </c>
      <c r="AR50" s="145">
        <v>0</v>
      </c>
      <c r="AS50" s="145">
        <v>0</v>
      </c>
      <c r="AT50" s="145">
        <v>0</v>
      </c>
      <c r="AU50" s="145">
        <v>0</v>
      </c>
      <c r="AV50" s="145">
        <v>0</v>
      </c>
      <c r="AW50" s="145">
        <v>0</v>
      </c>
      <c r="AX50" s="145">
        <v>0</v>
      </c>
      <c r="AY50" s="145">
        <v>0</v>
      </c>
      <c r="AZ50" s="145">
        <v>0</v>
      </c>
      <c r="BA50" s="145">
        <v>0</v>
      </c>
      <c r="BB50" s="145">
        <v>0</v>
      </c>
      <c r="BC50" s="145">
        <v>0</v>
      </c>
      <c r="BD50" s="145">
        <v>0</v>
      </c>
      <c r="BE50" s="145">
        <v>0</v>
      </c>
      <c r="BF50" s="145">
        <v>0</v>
      </c>
      <c r="BG50" s="145">
        <v>0</v>
      </c>
      <c r="BH50" s="145">
        <v>0</v>
      </c>
      <c r="BI50" s="145">
        <v>0</v>
      </c>
      <c r="BJ50" s="145">
        <v>0</v>
      </c>
      <c r="BK50" s="145">
        <v>0</v>
      </c>
      <c r="BL50" s="145">
        <v>0</v>
      </c>
      <c r="BM50" s="145">
        <v>0</v>
      </c>
      <c r="BN50" s="145">
        <v>0</v>
      </c>
      <c r="BO50" s="145">
        <v>0</v>
      </c>
      <c r="BP50" s="145">
        <v>0</v>
      </c>
      <c r="BQ50" s="145">
        <v>0</v>
      </c>
      <c r="BR50" s="145">
        <v>0</v>
      </c>
      <c r="BS50" s="145">
        <v>0</v>
      </c>
      <c r="BT50" s="145">
        <v>0</v>
      </c>
      <c r="BU50" s="145">
        <v>0</v>
      </c>
      <c r="BV50" s="145">
        <v>0</v>
      </c>
      <c r="BW50" s="145">
        <v>0</v>
      </c>
      <c r="BX50" s="145">
        <v>0</v>
      </c>
      <c r="BY50" s="145">
        <v>0</v>
      </c>
      <c r="BZ50" s="145">
        <v>0</v>
      </c>
      <c r="CA50" s="145">
        <v>0</v>
      </c>
      <c r="CB50" s="145">
        <v>0</v>
      </c>
      <c r="CC50" s="145">
        <v>0</v>
      </c>
      <c r="CD50" s="145">
        <v>0</v>
      </c>
      <c r="CE50" s="145">
        <v>0</v>
      </c>
      <c r="CF50" s="145">
        <v>0</v>
      </c>
      <c r="CG50" s="145">
        <v>0</v>
      </c>
      <c r="CH50" s="145">
        <v>0</v>
      </c>
      <c r="CI50" s="145">
        <v>0</v>
      </c>
      <c r="CJ50" s="145">
        <v>0</v>
      </c>
      <c r="CK50" s="143">
        <f t="shared" si="86"/>
        <v>994.39089551204995</v>
      </c>
      <c r="CL50" s="143">
        <f t="shared" si="87"/>
        <v>997.34700967871697</v>
      </c>
    </row>
    <row r="51" spans="1:90" ht="35.25" customHeight="1" x14ac:dyDescent="0.3">
      <c r="A51" s="53" t="s">
        <v>60</v>
      </c>
      <c r="B51" s="52" t="s">
        <v>145</v>
      </c>
      <c r="C51" s="143">
        <f t="shared" si="84"/>
        <v>0</v>
      </c>
      <c r="D51" s="143">
        <f t="shared" si="110"/>
        <v>0</v>
      </c>
      <c r="E51" s="143">
        <f t="shared" si="71"/>
        <v>0</v>
      </c>
      <c r="F51" s="143">
        <f t="shared" si="72"/>
        <v>0</v>
      </c>
      <c r="G51" s="143">
        <f t="shared" si="73"/>
        <v>0</v>
      </c>
      <c r="H51" s="143">
        <f t="shared" si="73"/>
        <v>0</v>
      </c>
      <c r="I51" s="143">
        <v>0</v>
      </c>
      <c r="J51" s="143">
        <v>0</v>
      </c>
      <c r="K51" s="143">
        <v>0</v>
      </c>
      <c r="L51" s="143">
        <v>0</v>
      </c>
      <c r="M51" s="143">
        <v>0</v>
      </c>
      <c r="N51" s="143">
        <v>0</v>
      </c>
      <c r="O51" s="148">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c r="AM51" s="143">
        <v>0</v>
      </c>
      <c r="AN51" s="143">
        <v>0</v>
      </c>
      <c r="AO51" s="143">
        <v>0</v>
      </c>
      <c r="AP51" s="143">
        <v>0</v>
      </c>
      <c r="AQ51" s="148">
        <v>0</v>
      </c>
      <c r="AR51" s="143">
        <v>0</v>
      </c>
      <c r="AS51" s="143">
        <v>0</v>
      </c>
      <c r="AT51" s="143">
        <v>0</v>
      </c>
      <c r="AU51" s="143">
        <v>0</v>
      </c>
      <c r="AV51" s="143">
        <v>0</v>
      </c>
      <c r="AW51" s="143">
        <v>0</v>
      </c>
      <c r="AX51" s="143">
        <v>0</v>
      </c>
      <c r="AY51" s="143">
        <v>0</v>
      </c>
      <c r="AZ51" s="143">
        <v>0</v>
      </c>
      <c r="BA51" s="143">
        <v>0</v>
      </c>
      <c r="BB51" s="143">
        <v>0</v>
      </c>
      <c r="BC51" s="143">
        <v>0</v>
      </c>
      <c r="BD51" s="143">
        <v>0</v>
      </c>
      <c r="BE51" s="143">
        <v>0</v>
      </c>
      <c r="BF51" s="143">
        <v>0</v>
      </c>
      <c r="BG51" s="143">
        <v>0</v>
      </c>
      <c r="BH51" s="143">
        <v>0</v>
      </c>
      <c r="BI51" s="143">
        <v>0</v>
      </c>
      <c r="BJ51" s="143">
        <v>0</v>
      </c>
      <c r="BK51" s="143">
        <v>0</v>
      </c>
      <c r="BL51" s="143">
        <v>0</v>
      </c>
      <c r="BM51" s="143">
        <v>0</v>
      </c>
      <c r="BN51" s="143">
        <v>0</v>
      </c>
      <c r="BO51" s="143">
        <v>0</v>
      </c>
      <c r="BP51" s="143">
        <v>0</v>
      </c>
      <c r="BQ51" s="143">
        <v>0</v>
      </c>
      <c r="BR51" s="143">
        <v>0</v>
      </c>
      <c r="BS51" s="143">
        <v>0</v>
      </c>
      <c r="BT51" s="143">
        <v>0</v>
      </c>
      <c r="BU51" s="143">
        <v>0</v>
      </c>
      <c r="BV51" s="143">
        <v>0</v>
      </c>
      <c r="BW51" s="143">
        <v>0</v>
      </c>
      <c r="BX51" s="143">
        <v>0</v>
      </c>
      <c r="BY51" s="143">
        <v>0</v>
      </c>
      <c r="BZ51" s="143">
        <v>0</v>
      </c>
      <c r="CA51" s="143">
        <v>0</v>
      </c>
      <c r="CB51" s="143">
        <v>0</v>
      </c>
      <c r="CC51" s="143">
        <v>0</v>
      </c>
      <c r="CD51" s="143">
        <v>0</v>
      </c>
      <c r="CE51" s="143">
        <v>0</v>
      </c>
      <c r="CF51" s="143">
        <v>0</v>
      </c>
      <c r="CG51" s="143">
        <v>0</v>
      </c>
      <c r="CH51" s="143">
        <v>0</v>
      </c>
      <c r="CI51" s="143">
        <v>0</v>
      </c>
      <c r="CJ51" s="143">
        <v>0</v>
      </c>
      <c r="CK51" s="143">
        <f t="shared" si="86"/>
        <v>0</v>
      </c>
      <c r="CL51" s="143">
        <f t="shared" si="87"/>
        <v>0</v>
      </c>
    </row>
    <row r="52" spans="1:90" x14ac:dyDescent="0.3">
      <c r="A52" s="50" t="s">
        <v>144</v>
      </c>
      <c r="B52" s="31" t="s">
        <v>143</v>
      </c>
      <c r="C52" s="143">
        <f>D52</f>
        <v>994.39089551204995</v>
      </c>
      <c r="D52" s="143">
        <v>994.39089551204995</v>
      </c>
      <c r="E52" s="143">
        <f t="shared" si="71"/>
        <v>994.39089551204995</v>
      </c>
      <c r="F52" s="143">
        <f t="shared" si="72"/>
        <v>994.39089551204995</v>
      </c>
      <c r="G52" s="143">
        <f t="shared" si="73"/>
        <v>994.39089551204995</v>
      </c>
      <c r="H52" s="143">
        <f t="shared" si="73"/>
        <v>994.39089551204995</v>
      </c>
      <c r="I52" s="145">
        <v>0</v>
      </c>
      <c r="J52" s="145">
        <v>0</v>
      </c>
      <c r="K52" s="145">
        <v>0</v>
      </c>
      <c r="L52" s="145">
        <v>0</v>
      </c>
      <c r="M52" s="145">
        <v>0</v>
      </c>
      <c r="N52" s="145">
        <v>0</v>
      </c>
      <c r="O52" s="147">
        <v>0</v>
      </c>
      <c r="P52" s="145">
        <v>0</v>
      </c>
      <c r="Q52" s="145">
        <v>0</v>
      </c>
      <c r="R52" s="145">
        <v>0</v>
      </c>
      <c r="S52" s="145">
        <v>0</v>
      </c>
      <c r="T52" s="145">
        <v>0</v>
      </c>
      <c r="U52" s="145">
        <v>0</v>
      </c>
      <c r="V52" s="145">
        <v>0</v>
      </c>
      <c r="W52" s="145">
        <v>0</v>
      </c>
      <c r="X52" s="145">
        <v>0</v>
      </c>
      <c r="Y52" s="145">
        <v>994.39089551204995</v>
      </c>
      <c r="Z52" s="145">
        <v>1</v>
      </c>
      <c r="AA52" s="151">
        <v>0</v>
      </c>
      <c r="AB52" s="151">
        <v>0</v>
      </c>
      <c r="AC52" s="145">
        <v>0</v>
      </c>
      <c r="AD52" s="145">
        <v>0</v>
      </c>
      <c r="AE52" s="145">
        <v>997.34700967871697</v>
      </c>
      <c r="AF52" s="145">
        <v>1</v>
      </c>
      <c r="AG52" s="145">
        <v>0</v>
      </c>
      <c r="AH52" s="145">
        <v>0</v>
      </c>
      <c r="AI52" s="145">
        <v>0</v>
      </c>
      <c r="AJ52" s="145">
        <v>0</v>
      </c>
      <c r="AK52" s="145">
        <v>0</v>
      </c>
      <c r="AL52" s="145">
        <v>0</v>
      </c>
      <c r="AM52" s="145">
        <v>0</v>
      </c>
      <c r="AN52" s="145">
        <v>0</v>
      </c>
      <c r="AO52" s="145">
        <f>AO50</f>
        <v>0</v>
      </c>
      <c r="AP52" s="145">
        <v>0</v>
      </c>
      <c r="AQ52" s="147">
        <v>0</v>
      </c>
      <c r="AR52" s="145">
        <v>0</v>
      </c>
      <c r="AS52" s="145">
        <v>0</v>
      </c>
      <c r="AT52" s="145">
        <v>0</v>
      </c>
      <c r="AU52" s="145">
        <f>AG52</f>
        <v>0</v>
      </c>
      <c r="AV52" s="145">
        <v>0</v>
      </c>
      <c r="AW52" s="145">
        <v>0</v>
      </c>
      <c r="AX52" s="145">
        <v>0</v>
      </c>
      <c r="AY52" s="145">
        <v>0</v>
      </c>
      <c r="AZ52" s="145">
        <v>0</v>
      </c>
      <c r="BA52" s="145">
        <v>0</v>
      </c>
      <c r="BB52" s="145">
        <v>0</v>
      </c>
      <c r="BC52" s="145">
        <v>0</v>
      </c>
      <c r="BD52" s="145">
        <v>0</v>
      </c>
      <c r="BE52" s="145">
        <v>0</v>
      </c>
      <c r="BF52" s="145">
        <v>0</v>
      </c>
      <c r="BG52" s="145">
        <v>0</v>
      </c>
      <c r="BH52" s="145">
        <v>0</v>
      </c>
      <c r="BI52" s="145">
        <v>0</v>
      </c>
      <c r="BJ52" s="145">
        <v>0</v>
      </c>
      <c r="BK52" s="145">
        <v>0</v>
      </c>
      <c r="BL52" s="145">
        <v>0</v>
      </c>
      <c r="BM52" s="145">
        <v>0</v>
      </c>
      <c r="BN52" s="145">
        <v>0</v>
      </c>
      <c r="BO52" s="145">
        <v>0</v>
      </c>
      <c r="BP52" s="145">
        <v>0</v>
      </c>
      <c r="BQ52" s="145">
        <v>0</v>
      </c>
      <c r="BR52" s="145">
        <v>0</v>
      </c>
      <c r="BS52" s="145">
        <v>0</v>
      </c>
      <c r="BT52" s="145">
        <v>0</v>
      </c>
      <c r="BU52" s="145">
        <v>0</v>
      </c>
      <c r="BV52" s="145">
        <v>0</v>
      </c>
      <c r="BW52" s="145">
        <v>0</v>
      </c>
      <c r="BX52" s="145">
        <v>0</v>
      </c>
      <c r="BY52" s="145">
        <v>0</v>
      </c>
      <c r="BZ52" s="145">
        <v>0</v>
      </c>
      <c r="CA52" s="145">
        <v>0</v>
      </c>
      <c r="CB52" s="145">
        <v>0</v>
      </c>
      <c r="CC52" s="145">
        <v>0</v>
      </c>
      <c r="CD52" s="145">
        <v>0</v>
      </c>
      <c r="CE52" s="145">
        <v>0</v>
      </c>
      <c r="CF52" s="145">
        <v>0</v>
      </c>
      <c r="CG52" s="145">
        <v>0</v>
      </c>
      <c r="CH52" s="145">
        <v>0</v>
      </c>
      <c r="CI52" s="145">
        <v>0</v>
      </c>
      <c r="CJ52" s="145">
        <v>0</v>
      </c>
      <c r="CK52" s="143">
        <f t="shared" si="86"/>
        <v>994.39089551204995</v>
      </c>
      <c r="CL52" s="143">
        <f t="shared" si="87"/>
        <v>997.34700967871697</v>
      </c>
    </row>
    <row r="53" spans="1:90" x14ac:dyDescent="0.3">
      <c r="A53" s="50" t="s">
        <v>142</v>
      </c>
      <c r="B53" s="31" t="s">
        <v>136</v>
      </c>
      <c r="C53" s="154">
        <f t="shared" si="84"/>
        <v>6</v>
      </c>
      <c r="D53" s="154">
        <f>C53</f>
        <v>6</v>
      </c>
      <c r="E53" s="154">
        <f t="shared" si="71"/>
        <v>6</v>
      </c>
      <c r="F53" s="154">
        <f t="shared" si="72"/>
        <v>6</v>
      </c>
      <c r="G53" s="154">
        <f t="shared" si="73"/>
        <v>6</v>
      </c>
      <c r="H53" s="154">
        <f t="shared" si="73"/>
        <v>6</v>
      </c>
      <c r="I53" s="151">
        <v>0</v>
      </c>
      <c r="J53" s="151">
        <v>0</v>
      </c>
      <c r="K53" s="151">
        <v>0</v>
      </c>
      <c r="L53" s="151">
        <v>0</v>
      </c>
      <c r="M53" s="151">
        <v>0</v>
      </c>
      <c r="N53" s="151">
        <v>0</v>
      </c>
      <c r="O53" s="155">
        <v>0</v>
      </c>
      <c r="P53" s="151">
        <v>0</v>
      </c>
      <c r="Q53" s="151">
        <v>0</v>
      </c>
      <c r="R53" s="151">
        <v>0</v>
      </c>
      <c r="S53" s="151">
        <v>0</v>
      </c>
      <c r="T53" s="151">
        <v>0</v>
      </c>
      <c r="U53" s="151">
        <v>0</v>
      </c>
      <c r="V53" s="151">
        <v>0</v>
      </c>
      <c r="W53" s="151">
        <v>0</v>
      </c>
      <c r="X53" s="151">
        <v>0</v>
      </c>
      <c r="Y53" s="151">
        <v>6</v>
      </c>
      <c r="Z53" s="151">
        <v>1</v>
      </c>
      <c r="AA53" s="151">
        <v>0</v>
      </c>
      <c r="AB53" s="151">
        <v>0</v>
      </c>
      <c r="AC53" s="151">
        <v>0</v>
      </c>
      <c r="AD53" s="151">
        <v>0</v>
      </c>
      <c r="AE53" s="151">
        <v>6</v>
      </c>
      <c r="AF53" s="151">
        <v>1</v>
      </c>
      <c r="AG53" s="151">
        <v>0</v>
      </c>
      <c r="AH53" s="151">
        <v>0</v>
      </c>
      <c r="AI53" s="151">
        <v>0</v>
      </c>
      <c r="AJ53" s="151">
        <v>0</v>
      </c>
      <c r="AK53" s="151">
        <v>0</v>
      </c>
      <c r="AL53" s="151">
        <v>0</v>
      </c>
      <c r="AM53" s="151">
        <v>0</v>
      </c>
      <c r="AN53" s="151">
        <v>0</v>
      </c>
      <c r="AO53" s="151">
        <v>0</v>
      </c>
      <c r="AP53" s="151">
        <v>0</v>
      </c>
      <c r="AQ53" s="155">
        <v>0</v>
      </c>
      <c r="AR53" s="151">
        <v>0</v>
      </c>
      <c r="AS53" s="151">
        <v>0</v>
      </c>
      <c r="AT53" s="151">
        <v>0</v>
      </c>
      <c r="AU53" s="151">
        <v>0</v>
      </c>
      <c r="AV53" s="151">
        <v>0</v>
      </c>
      <c r="AW53" s="151">
        <v>0</v>
      </c>
      <c r="AX53" s="151">
        <v>0</v>
      </c>
      <c r="AY53" s="151">
        <v>0</v>
      </c>
      <c r="AZ53" s="151">
        <v>0</v>
      </c>
      <c r="BA53" s="151">
        <v>0</v>
      </c>
      <c r="BB53" s="151">
        <v>0</v>
      </c>
      <c r="BC53" s="151">
        <v>0</v>
      </c>
      <c r="BD53" s="151">
        <v>0</v>
      </c>
      <c r="BE53" s="151">
        <v>0</v>
      </c>
      <c r="BF53" s="151">
        <v>0</v>
      </c>
      <c r="BG53" s="151">
        <v>0</v>
      </c>
      <c r="BH53" s="151">
        <v>0</v>
      </c>
      <c r="BI53" s="151">
        <v>0</v>
      </c>
      <c r="BJ53" s="151">
        <v>0</v>
      </c>
      <c r="BK53" s="151">
        <v>0</v>
      </c>
      <c r="BL53" s="151">
        <v>0</v>
      </c>
      <c r="BM53" s="151">
        <v>0</v>
      </c>
      <c r="BN53" s="151">
        <v>0</v>
      </c>
      <c r="BO53" s="151">
        <v>0</v>
      </c>
      <c r="BP53" s="151">
        <v>0</v>
      </c>
      <c r="BQ53" s="151">
        <v>0</v>
      </c>
      <c r="BR53" s="151">
        <v>0</v>
      </c>
      <c r="BS53" s="151">
        <v>0</v>
      </c>
      <c r="BT53" s="151">
        <v>0</v>
      </c>
      <c r="BU53" s="151">
        <v>0</v>
      </c>
      <c r="BV53" s="151">
        <v>0</v>
      </c>
      <c r="BW53" s="151">
        <v>0</v>
      </c>
      <c r="BX53" s="151">
        <v>0</v>
      </c>
      <c r="BY53" s="151">
        <v>0</v>
      </c>
      <c r="BZ53" s="151">
        <v>0</v>
      </c>
      <c r="CA53" s="151">
        <v>0</v>
      </c>
      <c r="CB53" s="151">
        <v>0</v>
      </c>
      <c r="CC53" s="151">
        <v>0</v>
      </c>
      <c r="CD53" s="151">
        <v>0</v>
      </c>
      <c r="CE53" s="151">
        <v>0</v>
      </c>
      <c r="CF53" s="151">
        <v>0</v>
      </c>
      <c r="CG53" s="151">
        <v>0</v>
      </c>
      <c r="CH53" s="151">
        <v>0</v>
      </c>
      <c r="CI53" s="151">
        <v>0</v>
      </c>
      <c r="CJ53" s="151">
        <v>0</v>
      </c>
      <c r="CK53" s="143">
        <f t="shared" si="86"/>
        <v>6</v>
      </c>
      <c r="CL53" s="143">
        <f t="shared" si="87"/>
        <v>6</v>
      </c>
    </row>
    <row r="54" spans="1:90" x14ac:dyDescent="0.3">
      <c r="A54" s="50" t="s">
        <v>141</v>
      </c>
      <c r="B54" s="49" t="s">
        <v>135</v>
      </c>
      <c r="C54" s="154">
        <f t="shared" si="84"/>
        <v>0</v>
      </c>
      <c r="D54" s="154">
        <f t="shared" ref="D54:D57" si="124">C54</f>
        <v>0</v>
      </c>
      <c r="E54" s="154">
        <f t="shared" si="71"/>
        <v>0</v>
      </c>
      <c r="F54" s="154">
        <f t="shared" si="72"/>
        <v>0</v>
      </c>
      <c r="G54" s="154">
        <f t="shared" si="73"/>
        <v>0</v>
      </c>
      <c r="H54" s="154">
        <f t="shared" si="73"/>
        <v>0</v>
      </c>
      <c r="I54" s="151">
        <v>0</v>
      </c>
      <c r="J54" s="151">
        <v>0</v>
      </c>
      <c r="K54" s="151">
        <v>0</v>
      </c>
      <c r="L54" s="151">
        <v>0</v>
      </c>
      <c r="M54" s="151">
        <v>0</v>
      </c>
      <c r="N54" s="151">
        <v>0</v>
      </c>
      <c r="O54" s="156">
        <v>0</v>
      </c>
      <c r="P54" s="151">
        <v>0</v>
      </c>
      <c r="Q54" s="151">
        <v>0</v>
      </c>
      <c r="R54" s="151">
        <v>0</v>
      </c>
      <c r="S54" s="151">
        <v>0</v>
      </c>
      <c r="T54" s="151">
        <v>0</v>
      </c>
      <c r="U54" s="151">
        <v>0</v>
      </c>
      <c r="V54" s="151">
        <v>0</v>
      </c>
      <c r="W54" s="151">
        <v>0</v>
      </c>
      <c r="X54" s="151">
        <v>0</v>
      </c>
      <c r="Y54" s="151">
        <v>0</v>
      </c>
      <c r="Z54" s="151">
        <v>0</v>
      </c>
      <c r="AA54" s="151">
        <v>0</v>
      </c>
      <c r="AB54" s="151">
        <v>0</v>
      </c>
      <c r="AC54" s="151">
        <v>0</v>
      </c>
      <c r="AD54" s="151">
        <v>0</v>
      </c>
      <c r="AE54" s="151">
        <v>0</v>
      </c>
      <c r="AF54" s="151">
        <v>0</v>
      </c>
      <c r="AG54" s="151">
        <v>0</v>
      </c>
      <c r="AH54" s="151">
        <v>0</v>
      </c>
      <c r="AI54" s="151">
        <v>0</v>
      </c>
      <c r="AJ54" s="151">
        <v>0</v>
      </c>
      <c r="AK54" s="151">
        <v>0</v>
      </c>
      <c r="AL54" s="151">
        <v>0</v>
      </c>
      <c r="AM54" s="151">
        <v>0</v>
      </c>
      <c r="AN54" s="151">
        <v>0</v>
      </c>
      <c r="AO54" s="151">
        <v>0</v>
      </c>
      <c r="AP54" s="151">
        <v>0</v>
      </c>
      <c r="AQ54" s="156">
        <f>AQ37</f>
        <v>0</v>
      </c>
      <c r="AR54" s="151">
        <v>0</v>
      </c>
      <c r="AS54" s="151">
        <v>0</v>
      </c>
      <c r="AT54" s="151">
        <v>0</v>
      </c>
      <c r="AU54" s="151">
        <v>0</v>
      </c>
      <c r="AV54" s="151">
        <v>0</v>
      </c>
      <c r="AW54" s="151">
        <v>0</v>
      </c>
      <c r="AX54" s="151">
        <v>0</v>
      </c>
      <c r="AY54" s="151">
        <v>0</v>
      </c>
      <c r="AZ54" s="151">
        <v>0</v>
      </c>
      <c r="BA54" s="151">
        <v>0</v>
      </c>
      <c r="BB54" s="151">
        <v>0</v>
      </c>
      <c r="BC54" s="151">
        <v>0</v>
      </c>
      <c r="BD54" s="151">
        <v>0</v>
      </c>
      <c r="BE54" s="151">
        <v>0</v>
      </c>
      <c r="BF54" s="151">
        <v>0</v>
      </c>
      <c r="BG54" s="151">
        <v>0</v>
      </c>
      <c r="BH54" s="151">
        <v>0</v>
      </c>
      <c r="BI54" s="151">
        <v>0</v>
      </c>
      <c r="BJ54" s="151">
        <v>0</v>
      </c>
      <c r="BK54" s="151">
        <v>0</v>
      </c>
      <c r="BL54" s="151">
        <v>0</v>
      </c>
      <c r="BM54" s="151">
        <v>0</v>
      </c>
      <c r="BN54" s="151">
        <v>0</v>
      </c>
      <c r="BO54" s="151">
        <v>0</v>
      </c>
      <c r="BP54" s="151">
        <v>0</v>
      </c>
      <c r="BQ54" s="151">
        <v>0</v>
      </c>
      <c r="BR54" s="151">
        <v>0</v>
      </c>
      <c r="BS54" s="151">
        <v>0</v>
      </c>
      <c r="BT54" s="151">
        <v>0</v>
      </c>
      <c r="BU54" s="151">
        <v>0</v>
      </c>
      <c r="BV54" s="151">
        <v>0</v>
      </c>
      <c r="BW54" s="151">
        <v>0</v>
      </c>
      <c r="BX54" s="151">
        <v>0</v>
      </c>
      <c r="BY54" s="151">
        <v>0</v>
      </c>
      <c r="BZ54" s="151">
        <v>0</v>
      </c>
      <c r="CA54" s="151">
        <v>0</v>
      </c>
      <c r="CB54" s="151">
        <v>0</v>
      </c>
      <c r="CC54" s="151">
        <v>0</v>
      </c>
      <c r="CD54" s="151">
        <v>0</v>
      </c>
      <c r="CE54" s="151">
        <v>0</v>
      </c>
      <c r="CF54" s="151">
        <v>0</v>
      </c>
      <c r="CG54" s="151">
        <v>0</v>
      </c>
      <c r="CH54" s="151">
        <v>0</v>
      </c>
      <c r="CI54" s="151">
        <v>0</v>
      </c>
      <c r="CJ54" s="151">
        <v>0</v>
      </c>
      <c r="CK54" s="143">
        <f t="shared" si="86"/>
        <v>0</v>
      </c>
      <c r="CL54" s="143">
        <f t="shared" si="87"/>
        <v>0</v>
      </c>
    </row>
    <row r="55" spans="1:90" x14ac:dyDescent="0.3">
      <c r="A55" s="50" t="s">
        <v>140</v>
      </c>
      <c r="B55" s="49" t="s">
        <v>134</v>
      </c>
      <c r="C55" s="154">
        <f t="shared" si="84"/>
        <v>0</v>
      </c>
      <c r="D55" s="154">
        <f t="shared" si="124"/>
        <v>0</v>
      </c>
      <c r="E55" s="154">
        <f t="shared" si="71"/>
        <v>0</v>
      </c>
      <c r="F55" s="154">
        <f t="shared" si="72"/>
        <v>0</v>
      </c>
      <c r="G55" s="154">
        <f t="shared" si="73"/>
        <v>0</v>
      </c>
      <c r="H55" s="154">
        <f t="shared" si="73"/>
        <v>0</v>
      </c>
      <c r="I55" s="151">
        <v>0</v>
      </c>
      <c r="J55" s="151">
        <v>0</v>
      </c>
      <c r="K55" s="151">
        <v>0</v>
      </c>
      <c r="L55" s="151">
        <v>0</v>
      </c>
      <c r="M55" s="151">
        <v>0</v>
      </c>
      <c r="N55" s="151">
        <v>0</v>
      </c>
      <c r="O55" s="156">
        <v>0</v>
      </c>
      <c r="P55" s="151">
        <v>0</v>
      </c>
      <c r="Q55" s="151">
        <v>0</v>
      </c>
      <c r="R55" s="151">
        <v>0</v>
      </c>
      <c r="S55" s="151">
        <v>0</v>
      </c>
      <c r="T55" s="151">
        <v>0</v>
      </c>
      <c r="U55" s="151">
        <v>0</v>
      </c>
      <c r="V55" s="151">
        <v>0</v>
      </c>
      <c r="W55" s="151">
        <v>0</v>
      </c>
      <c r="X55" s="151">
        <v>0</v>
      </c>
      <c r="Y55" s="151">
        <v>0</v>
      </c>
      <c r="Z55" s="151">
        <v>0</v>
      </c>
      <c r="AA55" s="151">
        <v>0</v>
      </c>
      <c r="AB55" s="151">
        <v>0</v>
      </c>
      <c r="AC55" s="151">
        <v>0</v>
      </c>
      <c r="AD55" s="151">
        <v>0</v>
      </c>
      <c r="AE55" s="151">
        <v>0</v>
      </c>
      <c r="AF55" s="151">
        <v>0</v>
      </c>
      <c r="AG55" s="151">
        <v>0</v>
      </c>
      <c r="AH55" s="151">
        <v>0</v>
      </c>
      <c r="AI55" s="151">
        <v>0</v>
      </c>
      <c r="AJ55" s="151">
        <v>0</v>
      </c>
      <c r="AK55" s="151">
        <v>0</v>
      </c>
      <c r="AL55" s="151">
        <v>0</v>
      </c>
      <c r="AM55" s="151">
        <v>0</v>
      </c>
      <c r="AN55" s="151">
        <v>0</v>
      </c>
      <c r="AO55" s="151">
        <v>0</v>
      </c>
      <c r="AP55" s="151">
        <v>0</v>
      </c>
      <c r="AQ55" s="156">
        <v>0</v>
      </c>
      <c r="AR55" s="151">
        <v>0</v>
      </c>
      <c r="AS55" s="151">
        <v>0</v>
      </c>
      <c r="AT55" s="151">
        <v>0</v>
      </c>
      <c r="AU55" s="151">
        <v>0</v>
      </c>
      <c r="AV55" s="151">
        <v>0</v>
      </c>
      <c r="AW55" s="151">
        <v>0</v>
      </c>
      <c r="AX55" s="151">
        <v>0</v>
      </c>
      <c r="AY55" s="151">
        <v>0</v>
      </c>
      <c r="AZ55" s="151">
        <v>0</v>
      </c>
      <c r="BA55" s="151">
        <v>0</v>
      </c>
      <c r="BB55" s="151">
        <v>0</v>
      </c>
      <c r="BC55" s="151">
        <v>0</v>
      </c>
      <c r="BD55" s="151">
        <v>0</v>
      </c>
      <c r="BE55" s="151">
        <v>0</v>
      </c>
      <c r="BF55" s="151">
        <v>0</v>
      </c>
      <c r="BG55" s="151">
        <v>0</v>
      </c>
      <c r="BH55" s="151">
        <v>0</v>
      </c>
      <c r="BI55" s="151">
        <v>0</v>
      </c>
      <c r="BJ55" s="151">
        <v>0</v>
      </c>
      <c r="BK55" s="151">
        <v>0</v>
      </c>
      <c r="BL55" s="151">
        <v>0</v>
      </c>
      <c r="BM55" s="151">
        <v>0</v>
      </c>
      <c r="BN55" s="151">
        <v>0</v>
      </c>
      <c r="BO55" s="151">
        <v>0</v>
      </c>
      <c r="BP55" s="151">
        <v>0</v>
      </c>
      <c r="BQ55" s="151">
        <v>0</v>
      </c>
      <c r="BR55" s="151">
        <v>0</v>
      </c>
      <c r="BS55" s="151">
        <v>0</v>
      </c>
      <c r="BT55" s="151">
        <v>0</v>
      </c>
      <c r="BU55" s="151">
        <v>0</v>
      </c>
      <c r="BV55" s="151">
        <v>0</v>
      </c>
      <c r="BW55" s="151">
        <v>0</v>
      </c>
      <c r="BX55" s="151">
        <v>0</v>
      </c>
      <c r="BY55" s="151">
        <v>0</v>
      </c>
      <c r="BZ55" s="151">
        <v>0</v>
      </c>
      <c r="CA55" s="151">
        <v>0</v>
      </c>
      <c r="CB55" s="151">
        <v>0</v>
      </c>
      <c r="CC55" s="151">
        <v>0</v>
      </c>
      <c r="CD55" s="151">
        <v>0</v>
      </c>
      <c r="CE55" s="151">
        <v>0</v>
      </c>
      <c r="CF55" s="151">
        <v>0</v>
      </c>
      <c r="CG55" s="151">
        <v>0</v>
      </c>
      <c r="CH55" s="151">
        <v>0</v>
      </c>
      <c r="CI55" s="151">
        <v>0</v>
      </c>
      <c r="CJ55" s="151">
        <v>0</v>
      </c>
      <c r="CK55" s="143">
        <f t="shared" si="86"/>
        <v>0</v>
      </c>
      <c r="CL55" s="143">
        <f t="shared" si="87"/>
        <v>0</v>
      </c>
    </row>
    <row r="56" spans="1:90" x14ac:dyDescent="0.3">
      <c r="A56" s="50" t="s">
        <v>139</v>
      </c>
      <c r="B56" s="49" t="s">
        <v>133</v>
      </c>
      <c r="C56" s="154">
        <f t="shared" si="84"/>
        <v>0</v>
      </c>
      <c r="D56" s="154">
        <f t="shared" si="124"/>
        <v>0</v>
      </c>
      <c r="E56" s="154">
        <f t="shared" si="71"/>
        <v>0</v>
      </c>
      <c r="F56" s="154">
        <f t="shared" si="72"/>
        <v>0</v>
      </c>
      <c r="G56" s="154">
        <f t="shared" si="73"/>
        <v>0</v>
      </c>
      <c r="H56" s="154">
        <f t="shared" si="73"/>
        <v>0</v>
      </c>
      <c r="I56" s="151">
        <v>0</v>
      </c>
      <c r="J56" s="151">
        <v>0</v>
      </c>
      <c r="K56" s="151">
        <v>0</v>
      </c>
      <c r="L56" s="151">
        <v>0</v>
      </c>
      <c r="M56" s="151">
        <v>0</v>
      </c>
      <c r="N56" s="151">
        <v>0</v>
      </c>
      <c r="O56" s="156">
        <v>0</v>
      </c>
      <c r="P56" s="151">
        <v>0</v>
      </c>
      <c r="Q56" s="151">
        <v>0</v>
      </c>
      <c r="R56" s="151">
        <v>0</v>
      </c>
      <c r="S56" s="151">
        <v>0</v>
      </c>
      <c r="T56" s="151">
        <v>0</v>
      </c>
      <c r="U56" s="151">
        <v>0</v>
      </c>
      <c r="V56" s="151">
        <v>0</v>
      </c>
      <c r="W56" s="151">
        <v>0</v>
      </c>
      <c r="X56" s="151">
        <v>0</v>
      </c>
      <c r="Y56" s="151">
        <v>0</v>
      </c>
      <c r="Z56" s="151">
        <v>0</v>
      </c>
      <c r="AA56" s="151">
        <v>0</v>
      </c>
      <c r="AB56" s="151">
        <v>0</v>
      </c>
      <c r="AC56" s="151">
        <v>0</v>
      </c>
      <c r="AD56" s="151">
        <v>0</v>
      </c>
      <c r="AE56" s="151">
        <v>0</v>
      </c>
      <c r="AF56" s="151">
        <v>0</v>
      </c>
      <c r="AG56" s="151">
        <v>0</v>
      </c>
      <c r="AH56" s="151">
        <v>0</v>
      </c>
      <c r="AI56" s="151">
        <v>0</v>
      </c>
      <c r="AJ56" s="151">
        <v>0</v>
      </c>
      <c r="AK56" s="151">
        <v>0</v>
      </c>
      <c r="AL56" s="151">
        <v>0</v>
      </c>
      <c r="AM56" s="151">
        <v>0</v>
      </c>
      <c r="AN56" s="151">
        <v>0</v>
      </c>
      <c r="AO56" s="151">
        <v>0</v>
      </c>
      <c r="AP56" s="151">
        <v>0</v>
      </c>
      <c r="AQ56" s="156">
        <f>AQ39+AQ40+AQ41</f>
        <v>0</v>
      </c>
      <c r="AR56" s="151">
        <v>0</v>
      </c>
      <c r="AS56" s="151">
        <v>0</v>
      </c>
      <c r="AT56" s="151">
        <v>0</v>
      </c>
      <c r="AU56" s="151">
        <v>0</v>
      </c>
      <c r="AV56" s="151">
        <v>0</v>
      </c>
      <c r="AW56" s="151">
        <v>0</v>
      </c>
      <c r="AX56" s="151">
        <v>0</v>
      </c>
      <c r="AY56" s="151">
        <v>0</v>
      </c>
      <c r="AZ56" s="151">
        <v>0</v>
      </c>
      <c r="BA56" s="151">
        <v>0</v>
      </c>
      <c r="BB56" s="151">
        <v>0</v>
      </c>
      <c r="BC56" s="151">
        <v>0</v>
      </c>
      <c r="BD56" s="151">
        <v>0</v>
      </c>
      <c r="BE56" s="151">
        <v>0</v>
      </c>
      <c r="BF56" s="151">
        <v>0</v>
      </c>
      <c r="BG56" s="151">
        <v>0</v>
      </c>
      <c r="BH56" s="151">
        <v>0</v>
      </c>
      <c r="BI56" s="151">
        <v>0</v>
      </c>
      <c r="BJ56" s="151">
        <v>0</v>
      </c>
      <c r="BK56" s="151">
        <v>0</v>
      </c>
      <c r="BL56" s="151">
        <v>0</v>
      </c>
      <c r="BM56" s="151">
        <v>0</v>
      </c>
      <c r="BN56" s="151">
        <v>0</v>
      </c>
      <c r="BO56" s="151">
        <v>0</v>
      </c>
      <c r="BP56" s="151">
        <v>0</v>
      </c>
      <c r="BQ56" s="151">
        <v>0</v>
      </c>
      <c r="BR56" s="151">
        <v>0</v>
      </c>
      <c r="BS56" s="151">
        <v>0</v>
      </c>
      <c r="BT56" s="151">
        <v>0</v>
      </c>
      <c r="BU56" s="151">
        <v>0</v>
      </c>
      <c r="BV56" s="151">
        <v>0</v>
      </c>
      <c r="BW56" s="151">
        <v>0</v>
      </c>
      <c r="BX56" s="151">
        <v>0</v>
      </c>
      <c r="BY56" s="151">
        <v>0</v>
      </c>
      <c r="BZ56" s="151">
        <v>0</v>
      </c>
      <c r="CA56" s="151">
        <v>0</v>
      </c>
      <c r="CB56" s="151">
        <v>0</v>
      </c>
      <c r="CC56" s="151">
        <v>0</v>
      </c>
      <c r="CD56" s="151">
        <v>0</v>
      </c>
      <c r="CE56" s="151">
        <v>0</v>
      </c>
      <c r="CF56" s="151">
        <v>0</v>
      </c>
      <c r="CG56" s="151">
        <v>0</v>
      </c>
      <c r="CH56" s="151">
        <v>0</v>
      </c>
      <c r="CI56" s="151">
        <v>0</v>
      </c>
      <c r="CJ56" s="151">
        <v>0</v>
      </c>
      <c r="CK56" s="143">
        <f t="shared" si="86"/>
        <v>0</v>
      </c>
      <c r="CL56" s="143">
        <f t="shared" si="87"/>
        <v>0</v>
      </c>
    </row>
    <row r="57" spans="1:90" ht="18.600000000000001" x14ac:dyDescent="0.3">
      <c r="A57" s="50" t="s">
        <v>138</v>
      </c>
      <c r="B57" s="49" t="s">
        <v>567</v>
      </c>
      <c r="C57" s="154">
        <f t="shared" si="84"/>
        <v>0</v>
      </c>
      <c r="D57" s="154">
        <f t="shared" si="124"/>
        <v>0</v>
      </c>
      <c r="E57" s="154">
        <f t="shared" si="71"/>
        <v>0</v>
      </c>
      <c r="F57" s="154">
        <f t="shared" si="72"/>
        <v>0</v>
      </c>
      <c r="G57" s="154">
        <f t="shared" si="73"/>
        <v>0</v>
      </c>
      <c r="H57" s="154">
        <f t="shared" si="73"/>
        <v>0</v>
      </c>
      <c r="I57" s="151">
        <v>0</v>
      </c>
      <c r="J57" s="151">
        <v>0</v>
      </c>
      <c r="K57" s="151">
        <v>0</v>
      </c>
      <c r="L57" s="151">
        <v>0</v>
      </c>
      <c r="M57" s="151">
        <v>0</v>
      </c>
      <c r="N57" s="151">
        <v>0</v>
      </c>
      <c r="O57" s="151">
        <v>0</v>
      </c>
      <c r="P57" s="151">
        <v>0</v>
      </c>
      <c r="Q57" s="151">
        <v>0</v>
      </c>
      <c r="R57" s="151">
        <v>0</v>
      </c>
      <c r="S57" s="151">
        <v>0</v>
      </c>
      <c r="T57" s="151">
        <v>0</v>
      </c>
      <c r="U57" s="151">
        <v>0</v>
      </c>
      <c r="V57" s="151">
        <v>0</v>
      </c>
      <c r="W57" s="151">
        <v>0</v>
      </c>
      <c r="X57" s="151">
        <v>0</v>
      </c>
      <c r="Y57" s="151">
        <v>0</v>
      </c>
      <c r="Z57" s="151">
        <v>0</v>
      </c>
      <c r="AA57" s="151">
        <v>0</v>
      </c>
      <c r="AB57" s="151">
        <v>0</v>
      </c>
      <c r="AC57" s="151">
        <v>0</v>
      </c>
      <c r="AD57" s="151">
        <v>0</v>
      </c>
      <c r="AE57" s="151">
        <v>0</v>
      </c>
      <c r="AF57" s="151">
        <v>0</v>
      </c>
      <c r="AG57" s="151">
        <v>0</v>
      </c>
      <c r="AH57" s="151">
        <v>0</v>
      </c>
      <c r="AI57" s="151">
        <v>0</v>
      </c>
      <c r="AJ57" s="151">
        <v>0</v>
      </c>
      <c r="AK57" s="151">
        <v>0</v>
      </c>
      <c r="AL57" s="151">
        <v>0</v>
      </c>
      <c r="AM57" s="151">
        <v>0</v>
      </c>
      <c r="AN57" s="151">
        <v>0</v>
      </c>
      <c r="AO57" s="151">
        <f>AF57</f>
        <v>0</v>
      </c>
      <c r="AP57" s="151">
        <v>0</v>
      </c>
      <c r="AQ57" s="151">
        <f t="shared" ref="AQ57" si="125">AG57</f>
        <v>0</v>
      </c>
      <c r="AR57" s="151">
        <v>0</v>
      </c>
      <c r="AS57" s="151">
        <v>0</v>
      </c>
      <c r="AT57" s="151">
        <v>0</v>
      </c>
      <c r="AU57" s="151">
        <v>0</v>
      </c>
      <c r="AV57" s="151">
        <v>0</v>
      </c>
      <c r="AW57" s="151">
        <v>0</v>
      </c>
      <c r="AX57" s="151">
        <v>0</v>
      </c>
      <c r="AY57" s="151">
        <v>0</v>
      </c>
      <c r="AZ57" s="151">
        <v>0</v>
      </c>
      <c r="BA57" s="151">
        <v>0</v>
      </c>
      <c r="BB57" s="151">
        <v>0</v>
      </c>
      <c r="BC57" s="151">
        <v>0</v>
      </c>
      <c r="BD57" s="151">
        <v>0</v>
      </c>
      <c r="BE57" s="151">
        <v>0</v>
      </c>
      <c r="BF57" s="151">
        <v>0</v>
      </c>
      <c r="BG57" s="151">
        <v>0</v>
      </c>
      <c r="BH57" s="151">
        <v>0</v>
      </c>
      <c r="BI57" s="151">
        <v>0</v>
      </c>
      <c r="BJ57" s="151">
        <v>0</v>
      </c>
      <c r="BK57" s="151">
        <v>0</v>
      </c>
      <c r="BL57" s="151">
        <v>0</v>
      </c>
      <c r="BM57" s="151">
        <v>0</v>
      </c>
      <c r="BN57" s="151">
        <v>0</v>
      </c>
      <c r="BO57" s="151">
        <v>0</v>
      </c>
      <c r="BP57" s="151">
        <v>0</v>
      </c>
      <c r="BQ57" s="151">
        <v>0</v>
      </c>
      <c r="BR57" s="151">
        <v>0</v>
      </c>
      <c r="BS57" s="151">
        <v>0</v>
      </c>
      <c r="BT57" s="151">
        <v>0</v>
      </c>
      <c r="BU57" s="151">
        <v>0</v>
      </c>
      <c r="BV57" s="151">
        <v>0</v>
      </c>
      <c r="BW57" s="151">
        <v>0</v>
      </c>
      <c r="BX57" s="151">
        <v>0</v>
      </c>
      <c r="BY57" s="151">
        <v>0</v>
      </c>
      <c r="BZ57" s="151">
        <v>0</v>
      </c>
      <c r="CA57" s="151">
        <v>0</v>
      </c>
      <c r="CB57" s="151">
        <v>0</v>
      </c>
      <c r="CC57" s="151">
        <v>0</v>
      </c>
      <c r="CD57" s="151">
        <v>0</v>
      </c>
      <c r="CE57" s="151">
        <v>0</v>
      </c>
      <c r="CF57" s="151">
        <v>0</v>
      </c>
      <c r="CG57" s="151">
        <v>0</v>
      </c>
      <c r="CH57" s="151">
        <v>0</v>
      </c>
      <c r="CI57" s="151">
        <v>0</v>
      </c>
      <c r="CJ57" s="151">
        <v>0</v>
      </c>
      <c r="CK57" s="143">
        <f t="shared" si="86"/>
        <v>0</v>
      </c>
      <c r="CL57" s="143">
        <f t="shared" si="87"/>
        <v>0</v>
      </c>
    </row>
    <row r="58" spans="1:90" ht="36.75" customHeight="1" x14ac:dyDescent="0.3">
      <c r="A58" s="53" t="s">
        <v>59</v>
      </c>
      <c r="B58" s="67" t="s">
        <v>235</v>
      </c>
      <c r="C58" s="143">
        <f t="shared" si="84"/>
        <v>0</v>
      </c>
      <c r="D58" s="143">
        <f t="shared" si="85"/>
        <v>0</v>
      </c>
      <c r="E58" s="143">
        <f t="shared" si="71"/>
        <v>0</v>
      </c>
      <c r="F58" s="143">
        <f t="shared" si="72"/>
        <v>0</v>
      </c>
      <c r="G58" s="143">
        <f t="shared" si="73"/>
        <v>0</v>
      </c>
      <c r="H58" s="143">
        <f t="shared" si="73"/>
        <v>0</v>
      </c>
      <c r="I58" s="143">
        <v>0</v>
      </c>
      <c r="J58" s="143">
        <v>0</v>
      </c>
      <c r="K58" s="143">
        <v>0</v>
      </c>
      <c r="L58" s="143">
        <v>0</v>
      </c>
      <c r="M58" s="143">
        <v>0</v>
      </c>
      <c r="N58" s="143">
        <v>0</v>
      </c>
      <c r="O58" s="143">
        <v>0</v>
      </c>
      <c r="P58" s="143">
        <v>0</v>
      </c>
      <c r="Q58" s="143">
        <v>0</v>
      </c>
      <c r="R58" s="143">
        <v>0</v>
      </c>
      <c r="S58" s="143">
        <v>0</v>
      </c>
      <c r="T58" s="143">
        <v>0</v>
      </c>
      <c r="U58" s="143">
        <v>0</v>
      </c>
      <c r="V58" s="143">
        <v>0</v>
      </c>
      <c r="W58" s="143">
        <v>0</v>
      </c>
      <c r="X58" s="143">
        <v>0</v>
      </c>
      <c r="Y58" s="143">
        <v>0</v>
      </c>
      <c r="Z58" s="143">
        <v>0</v>
      </c>
      <c r="AA58" s="143">
        <v>0</v>
      </c>
      <c r="AB58" s="143">
        <v>0</v>
      </c>
      <c r="AC58" s="143">
        <v>0</v>
      </c>
      <c r="AD58" s="143">
        <v>0</v>
      </c>
      <c r="AE58" s="143">
        <v>0</v>
      </c>
      <c r="AF58" s="143">
        <v>0</v>
      </c>
      <c r="AG58" s="143">
        <v>0</v>
      </c>
      <c r="AH58" s="143">
        <v>0</v>
      </c>
      <c r="AI58" s="143">
        <v>0</v>
      </c>
      <c r="AJ58" s="143">
        <v>0</v>
      </c>
      <c r="AK58" s="143">
        <v>0</v>
      </c>
      <c r="AL58" s="143">
        <v>0</v>
      </c>
      <c r="AM58" s="143">
        <v>0</v>
      </c>
      <c r="AN58" s="143">
        <v>0</v>
      </c>
      <c r="AO58" s="143">
        <v>0</v>
      </c>
      <c r="AP58" s="143">
        <v>0</v>
      </c>
      <c r="AQ58" s="143">
        <v>0</v>
      </c>
      <c r="AR58" s="143">
        <v>0</v>
      </c>
      <c r="AS58" s="143">
        <v>0</v>
      </c>
      <c r="AT58" s="143">
        <v>0</v>
      </c>
      <c r="AU58" s="143">
        <v>0</v>
      </c>
      <c r="AV58" s="143">
        <v>0</v>
      </c>
      <c r="AW58" s="143">
        <v>0</v>
      </c>
      <c r="AX58" s="143">
        <v>0</v>
      </c>
      <c r="AY58" s="143">
        <v>0</v>
      </c>
      <c r="AZ58" s="143">
        <v>0</v>
      </c>
      <c r="BA58" s="143">
        <v>0</v>
      </c>
      <c r="BB58" s="143">
        <v>0</v>
      </c>
      <c r="BC58" s="143">
        <v>0</v>
      </c>
      <c r="BD58" s="143">
        <v>0</v>
      </c>
      <c r="BE58" s="143">
        <v>0</v>
      </c>
      <c r="BF58" s="143">
        <v>0</v>
      </c>
      <c r="BG58" s="143">
        <v>0</v>
      </c>
      <c r="BH58" s="143">
        <v>0</v>
      </c>
      <c r="BI58" s="143">
        <v>0</v>
      </c>
      <c r="BJ58" s="143">
        <v>0</v>
      </c>
      <c r="BK58" s="143">
        <v>0</v>
      </c>
      <c r="BL58" s="143">
        <v>0</v>
      </c>
      <c r="BM58" s="143">
        <v>0</v>
      </c>
      <c r="BN58" s="143">
        <v>0</v>
      </c>
      <c r="BO58" s="143">
        <v>0</v>
      </c>
      <c r="BP58" s="143">
        <v>0</v>
      </c>
      <c r="BQ58" s="143">
        <v>0</v>
      </c>
      <c r="BR58" s="143">
        <v>0</v>
      </c>
      <c r="BS58" s="143">
        <v>0</v>
      </c>
      <c r="BT58" s="143">
        <v>0</v>
      </c>
      <c r="BU58" s="143">
        <v>0</v>
      </c>
      <c r="BV58" s="143">
        <v>0</v>
      </c>
      <c r="BW58" s="143">
        <v>0</v>
      </c>
      <c r="BX58" s="143">
        <v>0</v>
      </c>
      <c r="BY58" s="143">
        <v>0</v>
      </c>
      <c r="BZ58" s="143">
        <v>0</v>
      </c>
      <c r="CA58" s="143">
        <v>0</v>
      </c>
      <c r="CB58" s="143">
        <v>0</v>
      </c>
      <c r="CC58" s="143">
        <v>0</v>
      </c>
      <c r="CD58" s="143">
        <v>0</v>
      </c>
      <c r="CE58" s="143">
        <v>0</v>
      </c>
      <c r="CF58" s="143">
        <v>0</v>
      </c>
      <c r="CG58" s="143">
        <v>0</v>
      </c>
      <c r="CH58" s="143">
        <v>0</v>
      </c>
      <c r="CI58" s="143">
        <v>0</v>
      </c>
      <c r="CJ58" s="143">
        <v>0</v>
      </c>
      <c r="CK58" s="143">
        <f t="shared" si="86"/>
        <v>0</v>
      </c>
      <c r="CL58" s="143">
        <f t="shared" si="87"/>
        <v>0</v>
      </c>
    </row>
    <row r="59" spans="1:90" x14ac:dyDescent="0.3">
      <c r="A59" s="53" t="s">
        <v>57</v>
      </c>
      <c r="B59" s="52" t="s">
        <v>137</v>
      </c>
      <c r="C59" s="143">
        <f t="shared" si="84"/>
        <v>0</v>
      </c>
      <c r="D59" s="143">
        <f t="shared" si="85"/>
        <v>0</v>
      </c>
      <c r="E59" s="143">
        <f t="shared" si="71"/>
        <v>0</v>
      </c>
      <c r="F59" s="143">
        <f t="shared" si="72"/>
        <v>0</v>
      </c>
      <c r="G59" s="143">
        <f t="shared" si="73"/>
        <v>0</v>
      </c>
      <c r="H59" s="143">
        <f t="shared" si="7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c r="AM59" s="143">
        <v>0</v>
      </c>
      <c r="AN59" s="143">
        <v>0</v>
      </c>
      <c r="AO59" s="143">
        <v>0</v>
      </c>
      <c r="AP59" s="143">
        <v>0</v>
      </c>
      <c r="AQ59" s="143">
        <v>0</v>
      </c>
      <c r="AR59" s="143">
        <v>0</v>
      </c>
      <c r="AS59" s="143">
        <v>0</v>
      </c>
      <c r="AT59" s="143">
        <v>0</v>
      </c>
      <c r="AU59" s="143">
        <v>0</v>
      </c>
      <c r="AV59" s="143">
        <v>0</v>
      </c>
      <c r="AW59" s="143">
        <v>0</v>
      </c>
      <c r="AX59" s="143">
        <v>0</v>
      </c>
      <c r="AY59" s="143">
        <v>0</v>
      </c>
      <c r="AZ59" s="143">
        <v>0</v>
      </c>
      <c r="BA59" s="143">
        <v>0</v>
      </c>
      <c r="BB59" s="143">
        <v>0</v>
      </c>
      <c r="BC59" s="143">
        <v>0</v>
      </c>
      <c r="BD59" s="143">
        <v>0</v>
      </c>
      <c r="BE59" s="143">
        <v>0</v>
      </c>
      <c r="BF59" s="143">
        <v>0</v>
      </c>
      <c r="BG59" s="143">
        <v>0</v>
      </c>
      <c r="BH59" s="143">
        <v>0</v>
      </c>
      <c r="BI59" s="143">
        <v>0</v>
      </c>
      <c r="BJ59" s="143">
        <v>0</v>
      </c>
      <c r="BK59" s="143">
        <v>0</v>
      </c>
      <c r="BL59" s="143">
        <v>0</v>
      </c>
      <c r="BM59" s="143">
        <v>0</v>
      </c>
      <c r="BN59" s="143">
        <v>0</v>
      </c>
      <c r="BO59" s="143">
        <v>0</v>
      </c>
      <c r="BP59" s="143">
        <v>0</v>
      </c>
      <c r="BQ59" s="143">
        <v>0</v>
      </c>
      <c r="BR59" s="143">
        <v>0</v>
      </c>
      <c r="BS59" s="143">
        <v>0</v>
      </c>
      <c r="BT59" s="143">
        <v>0</v>
      </c>
      <c r="BU59" s="143">
        <v>0</v>
      </c>
      <c r="BV59" s="143">
        <v>0</v>
      </c>
      <c r="BW59" s="143">
        <v>0</v>
      </c>
      <c r="BX59" s="143">
        <v>0</v>
      </c>
      <c r="BY59" s="143">
        <v>0</v>
      </c>
      <c r="BZ59" s="143">
        <v>0</v>
      </c>
      <c r="CA59" s="143">
        <v>0</v>
      </c>
      <c r="CB59" s="143">
        <v>0</v>
      </c>
      <c r="CC59" s="143">
        <v>0</v>
      </c>
      <c r="CD59" s="143">
        <v>0</v>
      </c>
      <c r="CE59" s="143">
        <v>0</v>
      </c>
      <c r="CF59" s="143">
        <v>0</v>
      </c>
      <c r="CG59" s="143">
        <v>0</v>
      </c>
      <c r="CH59" s="143">
        <v>0</v>
      </c>
      <c r="CI59" s="143">
        <v>0</v>
      </c>
      <c r="CJ59" s="143">
        <v>0</v>
      </c>
      <c r="CK59" s="143">
        <f t="shared" si="86"/>
        <v>0</v>
      </c>
      <c r="CL59" s="143">
        <f t="shared" si="87"/>
        <v>0</v>
      </c>
    </row>
    <row r="60" spans="1:90" x14ac:dyDescent="0.3">
      <c r="A60" s="50" t="s">
        <v>229</v>
      </c>
      <c r="B60" s="51" t="s">
        <v>158</v>
      </c>
      <c r="C60" s="143">
        <f t="shared" si="84"/>
        <v>0</v>
      </c>
      <c r="D60" s="143">
        <f t="shared" si="85"/>
        <v>0</v>
      </c>
      <c r="E60" s="143">
        <f t="shared" si="71"/>
        <v>0</v>
      </c>
      <c r="F60" s="143">
        <f t="shared" si="72"/>
        <v>0</v>
      </c>
      <c r="G60" s="143">
        <f t="shared" si="73"/>
        <v>0</v>
      </c>
      <c r="H60" s="143">
        <f t="shared" si="73"/>
        <v>0</v>
      </c>
      <c r="I60" s="145">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c r="AH60" s="145">
        <v>0</v>
      </c>
      <c r="AI60" s="145">
        <v>0</v>
      </c>
      <c r="AJ60" s="145">
        <v>0</v>
      </c>
      <c r="AK60" s="145">
        <v>0</v>
      </c>
      <c r="AL60" s="145">
        <v>0</v>
      </c>
      <c r="AM60" s="145">
        <v>0</v>
      </c>
      <c r="AN60" s="145">
        <v>0</v>
      </c>
      <c r="AO60" s="145">
        <v>0</v>
      </c>
      <c r="AP60" s="145">
        <v>0</v>
      </c>
      <c r="AQ60" s="145">
        <v>0</v>
      </c>
      <c r="AR60" s="145">
        <v>0</v>
      </c>
      <c r="AS60" s="145">
        <v>0</v>
      </c>
      <c r="AT60" s="145">
        <v>0</v>
      </c>
      <c r="AU60" s="145">
        <v>0</v>
      </c>
      <c r="AV60" s="145">
        <v>0</v>
      </c>
      <c r="AW60" s="145">
        <v>0</v>
      </c>
      <c r="AX60" s="145">
        <v>0</v>
      </c>
      <c r="AY60" s="145">
        <v>0</v>
      </c>
      <c r="AZ60" s="145">
        <v>0</v>
      </c>
      <c r="BA60" s="145">
        <v>0</v>
      </c>
      <c r="BB60" s="145">
        <v>0</v>
      </c>
      <c r="BC60" s="145">
        <v>0</v>
      </c>
      <c r="BD60" s="145">
        <v>0</v>
      </c>
      <c r="BE60" s="145">
        <v>0</v>
      </c>
      <c r="BF60" s="145">
        <v>0</v>
      </c>
      <c r="BG60" s="145">
        <v>0</v>
      </c>
      <c r="BH60" s="145">
        <v>0</v>
      </c>
      <c r="BI60" s="145">
        <v>0</v>
      </c>
      <c r="BJ60" s="145">
        <v>0</v>
      </c>
      <c r="BK60" s="145">
        <v>0</v>
      </c>
      <c r="BL60" s="145">
        <v>0</v>
      </c>
      <c r="BM60" s="145">
        <v>0</v>
      </c>
      <c r="BN60" s="145">
        <v>0</v>
      </c>
      <c r="BO60" s="145">
        <v>0</v>
      </c>
      <c r="BP60" s="145">
        <v>0</v>
      </c>
      <c r="BQ60" s="145">
        <v>0</v>
      </c>
      <c r="BR60" s="145">
        <v>0</v>
      </c>
      <c r="BS60" s="145">
        <v>0</v>
      </c>
      <c r="BT60" s="145">
        <v>0</v>
      </c>
      <c r="BU60" s="145">
        <v>0</v>
      </c>
      <c r="BV60" s="145">
        <v>0</v>
      </c>
      <c r="BW60" s="145">
        <v>0</v>
      </c>
      <c r="BX60" s="145">
        <v>0</v>
      </c>
      <c r="BY60" s="145">
        <v>0</v>
      </c>
      <c r="BZ60" s="145">
        <v>0</v>
      </c>
      <c r="CA60" s="145">
        <v>0</v>
      </c>
      <c r="CB60" s="145">
        <v>0</v>
      </c>
      <c r="CC60" s="145">
        <v>0</v>
      </c>
      <c r="CD60" s="145">
        <v>0</v>
      </c>
      <c r="CE60" s="145">
        <v>0</v>
      </c>
      <c r="CF60" s="145">
        <v>0</v>
      </c>
      <c r="CG60" s="145">
        <v>0</v>
      </c>
      <c r="CH60" s="145">
        <v>0</v>
      </c>
      <c r="CI60" s="145">
        <v>0</v>
      </c>
      <c r="CJ60" s="145">
        <v>0</v>
      </c>
      <c r="CK60" s="143">
        <f t="shared" si="86"/>
        <v>0</v>
      </c>
      <c r="CL60" s="143">
        <f t="shared" si="87"/>
        <v>0</v>
      </c>
    </row>
    <row r="61" spans="1:90" x14ac:dyDescent="0.3">
      <c r="A61" s="50" t="s">
        <v>230</v>
      </c>
      <c r="B61" s="51" t="s">
        <v>156</v>
      </c>
      <c r="C61" s="143">
        <f t="shared" si="84"/>
        <v>0</v>
      </c>
      <c r="D61" s="143">
        <f t="shared" si="85"/>
        <v>0</v>
      </c>
      <c r="E61" s="143">
        <f t="shared" si="71"/>
        <v>0</v>
      </c>
      <c r="F61" s="143">
        <f t="shared" si="72"/>
        <v>0</v>
      </c>
      <c r="G61" s="143">
        <f t="shared" si="73"/>
        <v>0</v>
      </c>
      <c r="H61" s="143">
        <f t="shared" si="73"/>
        <v>0</v>
      </c>
      <c r="I61" s="145">
        <v>0</v>
      </c>
      <c r="J61" s="145">
        <v>0</v>
      </c>
      <c r="K61" s="145">
        <v>0</v>
      </c>
      <c r="L61" s="145">
        <v>0</v>
      </c>
      <c r="M61" s="145">
        <v>0</v>
      </c>
      <c r="N61" s="145">
        <v>0</v>
      </c>
      <c r="O61" s="145">
        <v>0</v>
      </c>
      <c r="P61" s="145">
        <v>0</v>
      </c>
      <c r="Q61" s="145">
        <v>0</v>
      </c>
      <c r="R61" s="145">
        <v>0</v>
      </c>
      <c r="S61" s="145">
        <v>0</v>
      </c>
      <c r="T61" s="145">
        <v>0</v>
      </c>
      <c r="U61" s="145">
        <v>0</v>
      </c>
      <c r="V61" s="145">
        <v>0</v>
      </c>
      <c r="W61" s="145">
        <v>0</v>
      </c>
      <c r="X61" s="145">
        <v>0</v>
      </c>
      <c r="Y61" s="145">
        <v>0</v>
      </c>
      <c r="Z61" s="145">
        <v>0</v>
      </c>
      <c r="AA61" s="145">
        <v>0</v>
      </c>
      <c r="AB61" s="145">
        <v>0</v>
      </c>
      <c r="AC61" s="145">
        <v>0</v>
      </c>
      <c r="AD61" s="145">
        <v>0</v>
      </c>
      <c r="AE61" s="145">
        <v>0</v>
      </c>
      <c r="AF61" s="145">
        <v>0</v>
      </c>
      <c r="AG61" s="145">
        <v>0</v>
      </c>
      <c r="AH61" s="145">
        <v>0</v>
      </c>
      <c r="AI61" s="145">
        <v>0</v>
      </c>
      <c r="AJ61" s="145">
        <v>0</v>
      </c>
      <c r="AK61" s="145">
        <v>0</v>
      </c>
      <c r="AL61" s="145">
        <v>0</v>
      </c>
      <c r="AM61" s="145">
        <v>0</v>
      </c>
      <c r="AN61" s="145">
        <v>0</v>
      </c>
      <c r="AO61" s="145">
        <v>0</v>
      </c>
      <c r="AP61" s="145">
        <v>0</v>
      </c>
      <c r="AQ61" s="145">
        <v>0</v>
      </c>
      <c r="AR61" s="145">
        <v>0</v>
      </c>
      <c r="AS61" s="145">
        <v>0</v>
      </c>
      <c r="AT61" s="145">
        <v>0</v>
      </c>
      <c r="AU61" s="145">
        <v>0</v>
      </c>
      <c r="AV61" s="145">
        <v>0</v>
      </c>
      <c r="AW61" s="145">
        <v>0</v>
      </c>
      <c r="AX61" s="145">
        <v>0</v>
      </c>
      <c r="AY61" s="145">
        <v>0</v>
      </c>
      <c r="AZ61" s="145">
        <v>0</v>
      </c>
      <c r="BA61" s="145">
        <v>0</v>
      </c>
      <c r="BB61" s="145">
        <v>0</v>
      </c>
      <c r="BC61" s="145">
        <v>0</v>
      </c>
      <c r="BD61" s="145">
        <v>0</v>
      </c>
      <c r="BE61" s="145">
        <v>0</v>
      </c>
      <c r="BF61" s="145">
        <v>0</v>
      </c>
      <c r="BG61" s="145">
        <v>0</v>
      </c>
      <c r="BH61" s="145">
        <v>0</v>
      </c>
      <c r="BI61" s="145">
        <v>0</v>
      </c>
      <c r="BJ61" s="145">
        <v>0</v>
      </c>
      <c r="BK61" s="145">
        <v>0</v>
      </c>
      <c r="BL61" s="145">
        <v>0</v>
      </c>
      <c r="BM61" s="145">
        <v>0</v>
      </c>
      <c r="BN61" s="145">
        <v>0</v>
      </c>
      <c r="BO61" s="145">
        <v>0</v>
      </c>
      <c r="BP61" s="145">
        <v>0</v>
      </c>
      <c r="BQ61" s="145">
        <v>0</v>
      </c>
      <c r="BR61" s="145">
        <v>0</v>
      </c>
      <c r="BS61" s="145">
        <v>0</v>
      </c>
      <c r="BT61" s="145">
        <v>0</v>
      </c>
      <c r="BU61" s="145">
        <v>0</v>
      </c>
      <c r="BV61" s="145">
        <v>0</v>
      </c>
      <c r="BW61" s="145">
        <v>0</v>
      </c>
      <c r="BX61" s="145">
        <v>0</v>
      </c>
      <c r="BY61" s="145">
        <v>0</v>
      </c>
      <c r="BZ61" s="145">
        <v>0</v>
      </c>
      <c r="CA61" s="145">
        <v>0</v>
      </c>
      <c r="CB61" s="145">
        <v>0</v>
      </c>
      <c r="CC61" s="145">
        <v>0</v>
      </c>
      <c r="CD61" s="145">
        <v>0</v>
      </c>
      <c r="CE61" s="145">
        <v>0</v>
      </c>
      <c r="CF61" s="145">
        <v>0</v>
      </c>
      <c r="CG61" s="145">
        <v>0</v>
      </c>
      <c r="CH61" s="145">
        <v>0</v>
      </c>
      <c r="CI61" s="145">
        <v>0</v>
      </c>
      <c r="CJ61" s="145">
        <v>0</v>
      </c>
      <c r="CK61" s="143">
        <f t="shared" si="86"/>
        <v>0</v>
      </c>
      <c r="CL61" s="143">
        <f t="shared" si="87"/>
        <v>0</v>
      </c>
    </row>
    <row r="62" spans="1:90" x14ac:dyDescent="0.3">
      <c r="A62" s="50" t="s">
        <v>231</v>
      </c>
      <c r="B62" s="51" t="s">
        <v>154</v>
      </c>
      <c r="C62" s="143">
        <f t="shared" si="84"/>
        <v>0</v>
      </c>
      <c r="D62" s="143">
        <f t="shared" si="85"/>
        <v>0</v>
      </c>
      <c r="E62" s="143">
        <f t="shared" si="71"/>
        <v>0</v>
      </c>
      <c r="F62" s="143">
        <f t="shared" si="72"/>
        <v>0</v>
      </c>
      <c r="G62" s="143">
        <f t="shared" si="73"/>
        <v>0</v>
      </c>
      <c r="H62" s="143">
        <f t="shared" si="73"/>
        <v>0</v>
      </c>
      <c r="I62" s="145">
        <v>0</v>
      </c>
      <c r="J62" s="145">
        <v>0</v>
      </c>
      <c r="K62" s="145">
        <v>0</v>
      </c>
      <c r="L62" s="145">
        <v>0</v>
      </c>
      <c r="M62" s="145">
        <v>0</v>
      </c>
      <c r="N62" s="145">
        <v>0</v>
      </c>
      <c r="O62" s="145">
        <v>0</v>
      </c>
      <c r="P62" s="145">
        <v>0</v>
      </c>
      <c r="Q62" s="145">
        <v>0</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c r="AH62" s="145">
        <v>0</v>
      </c>
      <c r="AI62" s="145">
        <v>0</v>
      </c>
      <c r="AJ62" s="145">
        <v>0</v>
      </c>
      <c r="AK62" s="145">
        <v>0</v>
      </c>
      <c r="AL62" s="145">
        <v>0</v>
      </c>
      <c r="AM62" s="145">
        <v>0</v>
      </c>
      <c r="AN62" s="145">
        <v>0</v>
      </c>
      <c r="AO62" s="145">
        <v>0</v>
      </c>
      <c r="AP62" s="145">
        <v>0</v>
      </c>
      <c r="AQ62" s="145">
        <v>0</v>
      </c>
      <c r="AR62" s="145">
        <v>0</v>
      </c>
      <c r="AS62" s="145">
        <v>0</v>
      </c>
      <c r="AT62" s="145">
        <v>0</v>
      </c>
      <c r="AU62" s="145">
        <v>0</v>
      </c>
      <c r="AV62" s="145">
        <v>0</v>
      </c>
      <c r="AW62" s="145">
        <v>0</v>
      </c>
      <c r="AX62" s="145">
        <v>0</v>
      </c>
      <c r="AY62" s="145">
        <v>0</v>
      </c>
      <c r="AZ62" s="145">
        <v>0</v>
      </c>
      <c r="BA62" s="145">
        <v>0</v>
      </c>
      <c r="BB62" s="145">
        <v>0</v>
      </c>
      <c r="BC62" s="145">
        <v>0</v>
      </c>
      <c r="BD62" s="145">
        <v>0</v>
      </c>
      <c r="BE62" s="145">
        <v>0</v>
      </c>
      <c r="BF62" s="145">
        <v>0</v>
      </c>
      <c r="BG62" s="145">
        <v>0</v>
      </c>
      <c r="BH62" s="145">
        <v>0</v>
      </c>
      <c r="BI62" s="145">
        <v>0</v>
      </c>
      <c r="BJ62" s="145">
        <v>0</v>
      </c>
      <c r="BK62" s="145">
        <v>0</v>
      </c>
      <c r="BL62" s="145">
        <v>0</v>
      </c>
      <c r="BM62" s="145">
        <v>0</v>
      </c>
      <c r="BN62" s="145">
        <v>0</v>
      </c>
      <c r="BO62" s="145">
        <v>0</v>
      </c>
      <c r="BP62" s="145">
        <v>0</v>
      </c>
      <c r="BQ62" s="145">
        <v>0</v>
      </c>
      <c r="BR62" s="145">
        <v>0</v>
      </c>
      <c r="BS62" s="145">
        <v>0</v>
      </c>
      <c r="BT62" s="145">
        <v>0</v>
      </c>
      <c r="BU62" s="145">
        <v>0</v>
      </c>
      <c r="BV62" s="145">
        <v>0</v>
      </c>
      <c r="BW62" s="145">
        <v>0</v>
      </c>
      <c r="BX62" s="145">
        <v>0</v>
      </c>
      <c r="BY62" s="145">
        <v>0</v>
      </c>
      <c r="BZ62" s="145">
        <v>0</v>
      </c>
      <c r="CA62" s="145">
        <v>0</v>
      </c>
      <c r="CB62" s="145">
        <v>0</v>
      </c>
      <c r="CC62" s="145">
        <v>0</v>
      </c>
      <c r="CD62" s="145">
        <v>0</v>
      </c>
      <c r="CE62" s="145">
        <v>0</v>
      </c>
      <c r="CF62" s="145">
        <v>0</v>
      </c>
      <c r="CG62" s="145">
        <v>0</v>
      </c>
      <c r="CH62" s="145">
        <v>0</v>
      </c>
      <c r="CI62" s="145">
        <v>0</v>
      </c>
      <c r="CJ62" s="145">
        <v>0</v>
      </c>
      <c r="CK62" s="143">
        <f t="shared" si="86"/>
        <v>0</v>
      </c>
      <c r="CL62" s="143">
        <f t="shared" si="87"/>
        <v>0</v>
      </c>
    </row>
    <row r="63" spans="1:90" x14ac:dyDescent="0.3">
      <c r="A63" s="50" t="s">
        <v>232</v>
      </c>
      <c r="B63" s="51" t="s">
        <v>234</v>
      </c>
      <c r="C63" s="143">
        <f t="shared" si="84"/>
        <v>0</v>
      </c>
      <c r="D63" s="143">
        <f t="shared" si="85"/>
        <v>0</v>
      </c>
      <c r="E63" s="143">
        <f t="shared" si="71"/>
        <v>0</v>
      </c>
      <c r="F63" s="143">
        <f t="shared" si="72"/>
        <v>0</v>
      </c>
      <c r="G63" s="143">
        <f t="shared" si="73"/>
        <v>0</v>
      </c>
      <c r="H63" s="143">
        <f t="shared" si="73"/>
        <v>0</v>
      </c>
      <c r="I63" s="145">
        <v>0</v>
      </c>
      <c r="J63" s="145">
        <v>0</v>
      </c>
      <c r="K63" s="145">
        <v>0</v>
      </c>
      <c r="L63" s="145">
        <v>0</v>
      </c>
      <c r="M63" s="145">
        <v>0</v>
      </c>
      <c r="N63" s="145">
        <v>0</v>
      </c>
      <c r="O63" s="145">
        <v>0</v>
      </c>
      <c r="P63" s="145">
        <v>0</v>
      </c>
      <c r="Q63" s="145">
        <v>0</v>
      </c>
      <c r="R63" s="145">
        <v>0</v>
      </c>
      <c r="S63" s="145">
        <v>0</v>
      </c>
      <c r="T63" s="145">
        <v>0</v>
      </c>
      <c r="U63" s="145">
        <v>0</v>
      </c>
      <c r="V63" s="145">
        <v>0</v>
      </c>
      <c r="W63" s="145">
        <v>0</v>
      </c>
      <c r="X63" s="145">
        <v>0</v>
      </c>
      <c r="Y63" s="145">
        <v>0</v>
      </c>
      <c r="Z63" s="145">
        <v>0</v>
      </c>
      <c r="AA63" s="145">
        <v>0</v>
      </c>
      <c r="AB63" s="145">
        <v>0</v>
      </c>
      <c r="AC63" s="145">
        <v>0</v>
      </c>
      <c r="AD63" s="145">
        <v>0</v>
      </c>
      <c r="AE63" s="145">
        <v>0</v>
      </c>
      <c r="AF63" s="145">
        <v>0</v>
      </c>
      <c r="AG63" s="145">
        <v>0</v>
      </c>
      <c r="AH63" s="145">
        <v>0</v>
      </c>
      <c r="AI63" s="145">
        <v>0</v>
      </c>
      <c r="AJ63" s="145">
        <v>0</v>
      </c>
      <c r="AK63" s="145">
        <v>0</v>
      </c>
      <c r="AL63" s="145">
        <v>0</v>
      </c>
      <c r="AM63" s="145">
        <v>0</v>
      </c>
      <c r="AN63" s="145">
        <v>0</v>
      </c>
      <c r="AO63" s="145">
        <v>0</v>
      </c>
      <c r="AP63" s="145">
        <v>0</v>
      </c>
      <c r="AQ63" s="145">
        <v>0</v>
      </c>
      <c r="AR63" s="145">
        <v>0</v>
      </c>
      <c r="AS63" s="145">
        <v>0</v>
      </c>
      <c r="AT63" s="145">
        <v>0</v>
      </c>
      <c r="AU63" s="145">
        <v>0</v>
      </c>
      <c r="AV63" s="145">
        <v>0</v>
      </c>
      <c r="AW63" s="145">
        <v>0</v>
      </c>
      <c r="AX63" s="145">
        <v>0</v>
      </c>
      <c r="AY63" s="145">
        <v>0</v>
      </c>
      <c r="AZ63" s="145">
        <v>0</v>
      </c>
      <c r="BA63" s="145">
        <v>0</v>
      </c>
      <c r="BB63" s="145">
        <v>0</v>
      </c>
      <c r="BC63" s="145">
        <v>0</v>
      </c>
      <c r="BD63" s="145">
        <v>0</v>
      </c>
      <c r="BE63" s="145">
        <v>0</v>
      </c>
      <c r="BF63" s="145">
        <v>0</v>
      </c>
      <c r="BG63" s="145">
        <v>0</v>
      </c>
      <c r="BH63" s="145">
        <v>0</v>
      </c>
      <c r="BI63" s="145">
        <v>0</v>
      </c>
      <c r="BJ63" s="145">
        <v>0</v>
      </c>
      <c r="BK63" s="145">
        <v>0</v>
      </c>
      <c r="BL63" s="145">
        <v>0</v>
      </c>
      <c r="BM63" s="145">
        <v>0</v>
      </c>
      <c r="BN63" s="145">
        <v>0</v>
      </c>
      <c r="BO63" s="145">
        <v>0</v>
      </c>
      <c r="BP63" s="145">
        <v>0</v>
      </c>
      <c r="BQ63" s="145">
        <v>0</v>
      </c>
      <c r="BR63" s="145">
        <v>0</v>
      </c>
      <c r="BS63" s="145">
        <v>0</v>
      </c>
      <c r="BT63" s="145">
        <v>0</v>
      </c>
      <c r="BU63" s="145">
        <v>0</v>
      </c>
      <c r="BV63" s="145">
        <v>0</v>
      </c>
      <c r="BW63" s="145">
        <v>0</v>
      </c>
      <c r="BX63" s="145">
        <v>0</v>
      </c>
      <c r="BY63" s="145">
        <v>0</v>
      </c>
      <c r="BZ63" s="145">
        <v>0</v>
      </c>
      <c r="CA63" s="145">
        <v>0</v>
      </c>
      <c r="CB63" s="145">
        <v>0</v>
      </c>
      <c r="CC63" s="145">
        <v>0</v>
      </c>
      <c r="CD63" s="145">
        <v>0</v>
      </c>
      <c r="CE63" s="145">
        <v>0</v>
      </c>
      <c r="CF63" s="145">
        <v>0</v>
      </c>
      <c r="CG63" s="145">
        <v>0</v>
      </c>
      <c r="CH63" s="145">
        <v>0</v>
      </c>
      <c r="CI63" s="145">
        <v>0</v>
      </c>
      <c r="CJ63" s="145">
        <v>0</v>
      </c>
      <c r="CK63" s="143">
        <f t="shared" si="86"/>
        <v>0</v>
      </c>
      <c r="CL63" s="143">
        <f t="shared" si="87"/>
        <v>0</v>
      </c>
    </row>
    <row r="64" spans="1:90" ht="18.600000000000001" x14ac:dyDescent="0.3">
      <c r="A64" s="50" t="s">
        <v>233</v>
      </c>
      <c r="B64" s="49" t="s">
        <v>132</v>
      </c>
      <c r="C64" s="143">
        <f t="shared" si="84"/>
        <v>0</v>
      </c>
      <c r="D64" s="143">
        <f t="shared" si="85"/>
        <v>0</v>
      </c>
      <c r="E64" s="143">
        <f t="shared" si="71"/>
        <v>0</v>
      </c>
      <c r="F64" s="143">
        <f t="shared" si="72"/>
        <v>0</v>
      </c>
      <c r="G64" s="143">
        <f t="shared" si="73"/>
        <v>0</v>
      </c>
      <c r="H64" s="143">
        <f t="shared" si="73"/>
        <v>0</v>
      </c>
      <c r="I64" s="145">
        <v>0</v>
      </c>
      <c r="J64" s="145">
        <v>0</v>
      </c>
      <c r="K64" s="145">
        <v>0</v>
      </c>
      <c r="L64" s="145">
        <v>0</v>
      </c>
      <c r="M64" s="145">
        <v>0</v>
      </c>
      <c r="N64" s="145">
        <v>0</v>
      </c>
      <c r="O64" s="145">
        <v>0</v>
      </c>
      <c r="P64" s="145">
        <v>0</v>
      </c>
      <c r="Q64" s="145">
        <v>0</v>
      </c>
      <c r="R64" s="145">
        <v>0</v>
      </c>
      <c r="S64" s="145">
        <v>0</v>
      </c>
      <c r="T64" s="145">
        <v>0</v>
      </c>
      <c r="U64" s="145">
        <v>0</v>
      </c>
      <c r="V64" s="145">
        <v>0</v>
      </c>
      <c r="W64" s="145">
        <v>0</v>
      </c>
      <c r="X64" s="145">
        <v>0</v>
      </c>
      <c r="Y64" s="145">
        <v>0</v>
      </c>
      <c r="Z64" s="145">
        <v>0</v>
      </c>
      <c r="AA64" s="145">
        <v>0</v>
      </c>
      <c r="AB64" s="145">
        <v>0</v>
      </c>
      <c r="AC64" s="145">
        <v>0</v>
      </c>
      <c r="AD64" s="145">
        <v>0</v>
      </c>
      <c r="AE64" s="145">
        <v>0</v>
      </c>
      <c r="AF64" s="145">
        <v>0</v>
      </c>
      <c r="AG64" s="145">
        <v>0</v>
      </c>
      <c r="AH64" s="145">
        <v>0</v>
      </c>
      <c r="AI64" s="145">
        <v>0</v>
      </c>
      <c r="AJ64" s="145">
        <v>0</v>
      </c>
      <c r="AK64" s="145">
        <v>0</v>
      </c>
      <c r="AL64" s="145">
        <v>0</v>
      </c>
      <c r="AM64" s="145">
        <v>0</v>
      </c>
      <c r="AN64" s="145">
        <v>0</v>
      </c>
      <c r="AO64" s="145">
        <v>0</v>
      </c>
      <c r="AP64" s="145">
        <v>0</v>
      </c>
      <c r="AQ64" s="145">
        <v>0</v>
      </c>
      <c r="AR64" s="145">
        <v>0</v>
      </c>
      <c r="AS64" s="145">
        <v>0</v>
      </c>
      <c r="AT64" s="145">
        <v>0</v>
      </c>
      <c r="AU64" s="145">
        <v>0</v>
      </c>
      <c r="AV64" s="145">
        <v>0</v>
      </c>
      <c r="AW64" s="145">
        <v>0</v>
      </c>
      <c r="AX64" s="145">
        <v>0</v>
      </c>
      <c r="AY64" s="145">
        <v>0</v>
      </c>
      <c r="AZ64" s="145">
        <v>0</v>
      </c>
      <c r="BA64" s="145">
        <v>0</v>
      </c>
      <c r="BB64" s="145">
        <v>0</v>
      </c>
      <c r="BC64" s="145">
        <v>0</v>
      </c>
      <c r="BD64" s="145">
        <v>0</v>
      </c>
      <c r="BE64" s="145">
        <v>0</v>
      </c>
      <c r="BF64" s="145">
        <v>0</v>
      </c>
      <c r="BG64" s="145">
        <v>0</v>
      </c>
      <c r="BH64" s="145">
        <v>0</v>
      </c>
      <c r="BI64" s="145">
        <v>0</v>
      </c>
      <c r="BJ64" s="145">
        <v>0</v>
      </c>
      <c r="BK64" s="145">
        <v>0</v>
      </c>
      <c r="BL64" s="145">
        <v>0</v>
      </c>
      <c r="BM64" s="145">
        <v>0</v>
      </c>
      <c r="BN64" s="145">
        <v>0</v>
      </c>
      <c r="BO64" s="145">
        <v>0</v>
      </c>
      <c r="BP64" s="145">
        <v>0</v>
      </c>
      <c r="BQ64" s="145">
        <v>0</v>
      </c>
      <c r="BR64" s="145">
        <v>0</v>
      </c>
      <c r="BS64" s="145">
        <v>0</v>
      </c>
      <c r="BT64" s="145">
        <v>0</v>
      </c>
      <c r="BU64" s="145">
        <v>0</v>
      </c>
      <c r="BV64" s="145">
        <v>0</v>
      </c>
      <c r="BW64" s="145">
        <v>0</v>
      </c>
      <c r="BX64" s="145">
        <v>0</v>
      </c>
      <c r="BY64" s="145">
        <v>0</v>
      </c>
      <c r="BZ64" s="145">
        <v>0</v>
      </c>
      <c r="CA64" s="145">
        <v>0</v>
      </c>
      <c r="CB64" s="145">
        <v>0</v>
      </c>
      <c r="CC64" s="145">
        <v>0</v>
      </c>
      <c r="CD64" s="145">
        <v>0</v>
      </c>
      <c r="CE64" s="145">
        <v>0</v>
      </c>
      <c r="CF64" s="145">
        <v>0</v>
      </c>
      <c r="CG64" s="145">
        <v>0</v>
      </c>
      <c r="CH64" s="145">
        <v>0</v>
      </c>
      <c r="CI64" s="145">
        <v>0</v>
      </c>
      <c r="CJ64" s="145">
        <v>0</v>
      </c>
      <c r="CK64" s="143">
        <f t="shared" si="86"/>
        <v>0</v>
      </c>
      <c r="CL64" s="143">
        <f t="shared" si="87"/>
        <v>0</v>
      </c>
    </row>
    <row r="65" spans="1:88" x14ac:dyDescent="0.3">
      <c r="A65" s="46"/>
      <c r="B65" s="47"/>
      <c r="C65" s="47"/>
      <c r="D65" s="47"/>
      <c r="E65" s="279"/>
      <c r="F65" s="279"/>
      <c r="G65" s="279"/>
      <c r="H65" s="281"/>
      <c r="I65" s="47"/>
      <c r="J65" s="47"/>
      <c r="K65" s="47"/>
      <c r="L65" s="47"/>
      <c r="M65" s="46"/>
      <c r="N65" s="46"/>
      <c r="AO65" s="46"/>
      <c r="AP65" s="46"/>
    </row>
    <row r="66" spans="1:88" ht="54" customHeight="1" x14ac:dyDescent="0.3">
      <c r="B66" s="363"/>
      <c r="C66" s="363"/>
      <c r="D66" s="363"/>
      <c r="E66" s="363"/>
      <c r="F66" s="363"/>
      <c r="G66" s="363"/>
      <c r="H66" s="363"/>
      <c r="I66" s="363"/>
      <c r="J66" s="363"/>
      <c r="K66" s="43"/>
      <c r="L66" s="43"/>
      <c r="M66" s="45"/>
      <c r="N66" s="45"/>
      <c r="O66" s="45"/>
      <c r="P66" s="45"/>
      <c r="Q66" s="45"/>
      <c r="R66" s="45"/>
      <c r="S66" s="45"/>
      <c r="T66" s="45"/>
      <c r="U66" s="45"/>
      <c r="V66" s="45"/>
      <c r="W66" s="45"/>
      <c r="X66" s="45"/>
      <c r="Y66" s="45"/>
      <c r="Z66" s="45"/>
      <c r="AA66" s="45"/>
      <c r="AB66" s="45"/>
      <c r="AC66" s="45"/>
      <c r="AO66" s="45"/>
      <c r="AP66" s="45"/>
      <c r="AQ66" s="45"/>
      <c r="AR66" s="45"/>
      <c r="AS66" s="45"/>
      <c r="AT66" s="45"/>
      <c r="AU66" s="45"/>
      <c r="AV66" s="45"/>
      <c r="AW66" s="45"/>
      <c r="AX66" s="45"/>
      <c r="AY66" s="45"/>
      <c r="AZ66" s="45"/>
      <c r="BA66" s="45"/>
      <c r="BB66" s="45"/>
      <c r="BC66" s="45"/>
      <c r="BD66" s="45"/>
      <c r="BE66" s="45"/>
      <c r="BQ66" s="45"/>
      <c r="BR66" s="45"/>
      <c r="BS66" s="45"/>
      <c r="BT66" s="45"/>
      <c r="BU66" s="45"/>
      <c r="BV66" s="45"/>
      <c r="BW66" s="45"/>
      <c r="BX66" s="45"/>
      <c r="BY66" s="45"/>
      <c r="BZ66" s="45"/>
      <c r="CA66" s="45"/>
      <c r="CB66" s="45"/>
      <c r="CC66" s="45"/>
      <c r="CD66" s="45"/>
      <c r="CE66" s="45"/>
      <c r="CF66" s="45"/>
      <c r="CG66" s="45"/>
      <c r="CH66" s="45"/>
      <c r="CI66" s="45"/>
      <c r="CJ66" s="45"/>
    </row>
    <row r="68" spans="1:88" ht="50.25" customHeight="1" x14ac:dyDescent="0.3">
      <c r="B68" s="363"/>
      <c r="C68" s="363"/>
      <c r="D68" s="363"/>
      <c r="E68" s="363"/>
      <c r="F68" s="363"/>
      <c r="G68" s="363"/>
      <c r="H68" s="363"/>
      <c r="I68" s="363"/>
      <c r="J68" s="363"/>
      <c r="K68" s="43"/>
      <c r="L68" s="43"/>
    </row>
    <row r="70" spans="1:88" ht="36.75" customHeight="1" x14ac:dyDescent="0.3">
      <c r="B70" s="363"/>
      <c r="C70" s="363"/>
      <c r="D70" s="363"/>
      <c r="E70" s="363"/>
      <c r="F70" s="363"/>
      <c r="G70" s="363"/>
      <c r="H70" s="363"/>
      <c r="I70" s="363"/>
      <c r="J70" s="363"/>
      <c r="K70" s="43"/>
      <c r="L70" s="43"/>
    </row>
    <row r="71" spans="1:88" x14ac:dyDescent="0.3">
      <c r="O71" s="44"/>
      <c r="AQ71" s="44"/>
    </row>
    <row r="72" spans="1:88" ht="51" customHeight="1" x14ac:dyDescent="0.3">
      <c r="B72" s="363"/>
      <c r="C72" s="363"/>
      <c r="D72" s="363"/>
      <c r="E72" s="363"/>
      <c r="F72" s="363"/>
      <c r="G72" s="363"/>
      <c r="H72" s="363"/>
      <c r="I72" s="363"/>
      <c r="J72" s="363"/>
      <c r="K72" s="43"/>
      <c r="L72" s="43"/>
      <c r="O72" s="44"/>
      <c r="AQ72" s="44"/>
    </row>
    <row r="73" spans="1:88" ht="32.25" customHeight="1" x14ac:dyDescent="0.3">
      <c r="B73" s="363"/>
      <c r="C73" s="363"/>
      <c r="D73" s="363"/>
      <c r="E73" s="363"/>
      <c r="F73" s="363"/>
      <c r="G73" s="363"/>
      <c r="H73" s="363"/>
      <c r="I73" s="363"/>
      <c r="J73" s="363"/>
      <c r="K73" s="43"/>
      <c r="L73" s="43"/>
    </row>
    <row r="74" spans="1:88" ht="51.75" customHeight="1" x14ac:dyDescent="0.3">
      <c r="B74" s="363"/>
      <c r="C74" s="363"/>
      <c r="D74" s="363"/>
      <c r="E74" s="363"/>
      <c r="F74" s="363"/>
      <c r="G74" s="363"/>
      <c r="H74" s="363"/>
      <c r="I74" s="363"/>
      <c r="J74" s="363"/>
      <c r="K74" s="43"/>
      <c r="L74" s="43"/>
    </row>
    <row r="75" spans="1:88" ht="21.75" customHeight="1" x14ac:dyDescent="0.3">
      <c r="B75" s="365"/>
      <c r="C75" s="365"/>
      <c r="D75" s="365"/>
      <c r="E75" s="365"/>
      <c r="F75" s="365"/>
      <c r="G75" s="365"/>
      <c r="H75" s="365"/>
      <c r="I75" s="365"/>
      <c r="J75" s="365"/>
      <c r="K75" s="98"/>
      <c r="L75" s="98"/>
    </row>
    <row r="76" spans="1:88" ht="23.25" customHeight="1" x14ac:dyDescent="0.3"/>
    <row r="77" spans="1:88" ht="18.75" customHeight="1" x14ac:dyDescent="0.3">
      <c r="B77" s="364"/>
      <c r="C77" s="364"/>
      <c r="D77" s="364"/>
      <c r="E77" s="364"/>
      <c r="F77" s="364"/>
      <c r="G77" s="364"/>
      <c r="H77" s="364"/>
      <c r="I77" s="364"/>
      <c r="J77" s="364"/>
      <c r="K77" s="47"/>
      <c r="L77" s="47"/>
    </row>
  </sheetData>
  <customSheetViews>
    <customSheetView guid="{C290BBE0-3C98-461A-94BD-C632345D89F6}" scale="80" showPageBreaks="1" fitToPage="1" printArea="1" view="pageBreakPreview" topLeftCell="A20">
      <pane xSplit="4" ySplit="4" topLeftCell="E24" activePane="bottomRight" state="frozen"/>
      <selection pane="bottomRight" activeCell="L58" sqref="L58"/>
      <pageMargins left="0.39370078740157483" right="0.39370078740157483" top="0.78740157480314965" bottom="0.39370078740157483" header="0.31496062992125984" footer="0.31496062992125984"/>
      <pageSetup paperSize="8" scale="4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39B71E68-BF27-4D0E-9B8B-6F4286FA19B0}" scale="55" showPageBreaks="1" fitToPage="1" printArea="1" view="pageBreakPreview" topLeftCell="A20">
      <pane xSplit="4" ySplit="4" topLeftCell="E24" activePane="bottomRight" state="frozen"/>
      <selection pane="bottomRight" activeCell="C23" sqref="C23"/>
      <pageMargins left="0.39370078740157483" right="0.39370078740157483" top="0.78740157480314965" bottom="0.39370078740157483" header="0.31496062992125984" footer="0.31496062992125984"/>
      <pageSetup paperSize="8" scale="29" orientation="landscape" r:id="rId3"/>
      <headerFooter differentFirst="1" scaleWithDoc="0"/>
    </customSheetView>
  </customSheetViews>
  <mergeCells count="83">
    <mergeCell ref="CG20:CJ20"/>
    <mergeCell ref="CG21:CH21"/>
    <mergeCell ref="CI21:CJ21"/>
    <mergeCell ref="BY21:BZ21"/>
    <mergeCell ref="CA21:CB21"/>
    <mergeCell ref="BU20:BX20"/>
    <mergeCell ref="BU21:BV21"/>
    <mergeCell ref="BW21:BX21"/>
    <mergeCell ref="AG20:AJ20"/>
    <mergeCell ref="AK20:AN20"/>
    <mergeCell ref="CK20:CL21"/>
    <mergeCell ref="AC21:AD21"/>
    <mergeCell ref="AE21:AF21"/>
    <mergeCell ref="AG21:AH21"/>
    <mergeCell ref="AI21:AJ21"/>
    <mergeCell ref="AK21:AL21"/>
    <mergeCell ref="AM21:AN21"/>
    <mergeCell ref="AO20:AR20"/>
    <mergeCell ref="AS20:AV20"/>
    <mergeCell ref="AW20:AZ20"/>
    <mergeCell ref="BQ20:BT20"/>
    <mergeCell ref="AY21:AZ21"/>
    <mergeCell ref="BQ21:BR21"/>
    <mergeCell ref="BS21:BT21"/>
    <mergeCell ref="B77:J77"/>
    <mergeCell ref="B68:J68"/>
    <mergeCell ref="B70:J70"/>
    <mergeCell ref="B72:J72"/>
    <mergeCell ref="B73:J73"/>
    <mergeCell ref="B74:J74"/>
    <mergeCell ref="B75:J75"/>
    <mergeCell ref="B66:J66"/>
    <mergeCell ref="M20:P20"/>
    <mergeCell ref="Q20:T20"/>
    <mergeCell ref="U20:X20"/>
    <mergeCell ref="Y20:AB20"/>
    <mergeCell ref="S21:T21"/>
    <mergeCell ref="U21:V21"/>
    <mergeCell ref="W21:X21"/>
    <mergeCell ref="Y21:Z21"/>
    <mergeCell ref="AA21:AB21"/>
    <mergeCell ref="A14:AD14"/>
    <mergeCell ref="A15:AD15"/>
    <mergeCell ref="A16:AD16"/>
    <mergeCell ref="A18:AD18"/>
    <mergeCell ref="A20:A22"/>
    <mergeCell ref="B20:B22"/>
    <mergeCell ref="C20:D21"/>
    <mergeCell ref="I20:L20"/>
    <mergeCell ref="I21:J21"/>
    <mergeCell ref="K21:L21"/>
    <mergeCell ref="M21:N21"/>
    <mergeCell ref="O21:P21"/>
    <mergeCell ref="Q21:R21"/>
    <mergeCell ref="AC20:AF20"/>
    <mergeCell ref="E20:H21"/>
    <mergeCell ref="A12:AD12"/>
    <mergeCell ref="A4:AD4"/>
    <mergeCell ref="A6:AD6"/>
    <mergeCell ref="A8:AD8"/>
    <mergeCell ref="A9:AD9"/>
    <mergeCell ref="A11:AD11"/>
    <mergeCell ref="AO21:AP21"/>
    <mergeCell ref="AQ21:AR21"/>
    <mergeCell ref="AS21:AT21"/>
    <mergeCell ref="AU21:AV21"/>
    <mergeCell ref="AW21:AX21"/>
    <mergeCell ref="CC20:CF20"/>
    <mergeCell ref="CC21:CD21"/>
    <mergeCell ref="CE21:CF21"/>
    <mergeCell ref="BA20:BD20"/>
    <mergeCell ref="BE20:BH20"/>
    <mergeCell ref="BI20:BL20"/>
    <mergeCell ref="BM20:BP20"/>
    <mergeCell ref="BA21:BB21"/>
    <mergeCell ref="BC21:BD21"/>
    <mergeCell ref="BE21:BF21"/>
    <mergeCell ref="BG21:BH21"/>
    <mergeCell ref="BI21:BJ21"/>
    <mergeCell ref="BK21:BL21"/>
    <mergeCell ref="BM21:BN21"/>
    <mergeCell ref="BO21:BP21"/>
    <mergeCell ref="BY20:CB20"/>
  </mergeCells>
  <conditionalFormatting sqref="P37:R42 AK36:AN42 D30:G30 AK44:AN64 I37:N42 AQ27:AR27 AU27:AV27 AY27:AZ27 BC27:BD27 BG27:BH27 BK27:BL27 BO27:BP27 BS27:BT27 D50:G50 I44:N51 AK25:AN29 C24:G29 C50:C57 N57:R57 I52:L57 N52:N56 N28:R31 J24:J31 N24:N27 P24:R27 L24:L31 P44:R56 C58:G64 C31:G44 I43:R43 I32:R36 I58:R64 Y43:AD43 U64:X64 Y30:AN35 AG43:AN43">
    <cfRule type="cellIs" dxfId="77" priority="106" operator="notEqual">
      <formula>0</formula>
    </cfRule>
  </conditionalFormatting>
  <conditionalFormatting sqref="AK24:AN24">
    <cfRule type="cellIs" dxfId="76" priority="105" operator="notEqual">
      <formula>0</formula>
    </cfRule>
  </conditionalFormatting>
  <conditionalFormatting sqref="C45:C49">
    <cfRule type="cellIs" dxfId="75" priority="103" operator="notEqual">
      <formula>0</formula>
    </cfRule>
  </conditionalFormatting>
  <conditionalFormatting sqref="CK24:CL64">
    <cfRule type="cellIs" dxfId="74" priority="101" operator="notEqual">
      <formula>0</formula>
    </cfRule>
  </conditionalFormatting>
  <conditionalFormatting sqref="O37:O42 O44:O56">
    <cfRule type="cellIs" dxfId="73" priority="98" operator="notEqual">
      <formula>0</formula>
    </cfRule>
  </conditionalFormatting>
  <conditionalFormatting sqref="D51:G57">
    <cfRule type="cellIs" dxfId="72" priority="97" operator="notEqual">
      <formula>0</formula>
    </cfRule>
  </conditionalFormatting>
  <conditionalFormatting sqref="D45:G49">
    <cfRule type="cellIs" dxfId="71" priority="96" operator="notEqual">
      <formula>0</formula>
    </cfRule>
  </conditionalFormatting>
  <conditionalFormatting sqref="Y25:AB26 Y36:AB42 Y28:AB29 Z27:AB27 Y44:AB64">
    <cfRule type="cellIs" dxfId="70" priority="95" operator="notEqual">
      <formula>0</formula>
    </cfRule>
  </conditionalFormatting>
  <conditionalFormatting sqref="Y24:AB24">
    <cfRule type="cellIs" dxfId="69" priority="94" operator="notEqual">
      <formula>0</formula>
    </cfRule>
  </conditionalFormatting>
  <conditionalFormatting sqref="AC25:AF26 AC36:AF42 AC54:AF64 AC28:AF29 AD27:AF27 AC44:AD53">
    <cfRule type="cellIs" dxfId="68" priority="93" operator="notEqual">
      <formula>0</formula>
    </cfRule>
  </conditionalFormatting>
  <conditionalFormatting sqref="AC24:AF24">
    <cfRule type="cellIs" dxfId="67" priority="92" operator="notEqual">
      <formula>0</formula>
    </cfRule>
  </conditionalFormatting>
  <conditionalFormatting sqref="AG25:AJ26 AG36:AJ42 AG44:AJ64 AG28:AJ29 AH27:AJ27">
    <cfRule type="cellIs" dxfId="66" priority="91" operator="notEqual">
      <formula>0</formula>
    </cfRule>
  </conditionalFormatting>
  <conditionalFormatting sqref="AG24:AJ24">
    <cfRule type="cellIs" dxfId="65" priority="90" operator="notEqual">
      <formula>0</formula>
    </cfRule>
  </conditionalFormatting>
  <conditionalFormatting sqref="C30">
    <cfRule type="cellIs" dxfId="64" priority="89" operator="notEqual">
      <formula>0</formula>
    </cfRule>
  </conditionalFormatting>
  <conditionalFormatting sqref="AO57:AZ64 AO37:AP42 AR37:AZ42 AO25:AZ26 AO44:AP56 AO43:AZ43 AR44:AZ56 BQ43:BT43 BQ30:BT35 AO28:AZ36 AP27 AT27 AX27 BB27 BF27 BJ27 BN27 BR27">
    <cfRule type="cellIs" dxfId="63" priority="88" operator="notEqual">
      <formula>0</formula>
    </cfRule>
  </conditionalFormatting>
  <conditionalFormatting sqref="AO24:AZ24">
    <cfRule type="cellIs" dxfId="62" priority="87" operator="notEqual">
      <formula>0</formula>
    </cfRule>
  </conditionalFormatting>
  <conditionalFormatting sqref="AQ37:AQ42 AQ44:AQ56">
    <cfRule type="cellIs" dxfId="61" priority="86" operator="notEqual">
      <formula>0</formula>
    </cfRule>
  </conditionalFormatting>
  <conditionalFormatting sqref="BQ25:BT26 BQ36:BT42 BQ44:BT64 BQ28:BT29">
    <cfRule type="cellIs" dxfId="60" priority="85" operator="notEqual">
      <formula>0</formula>
    </cfRule>
  </conditionalFormatting>
  <conditionalFormatting sqref="BQ24:BT24">
    <cfRule type="cellIs" dxfId="59" priority="84" operator="notEqual">
      <formula>0</formula>
    </cfRule>
  </conditionalFormatting>
  <conditionalFormatting sqref="BM25:BP26 BM36:BP42 BM44:BP64 BA43:BP43 BA30:BP35 BM28:BP29">
    <cfRule type="cellIs" dxfId="58" priority="79" operator="notEqual">
      <formula>0</formula>
    </cfRule>
  </conditionalFormatting>
  <conditionalFormatting sqref="BM24:BP24">
    <cfRule type="cellIs" dxfId="57" priority="78" operator="notEqual">
      <formula>0</formula>
    </cfRule>
  </conditionalFormatting>
  <conditionalFormatting sqref="BA25:BD26 BA36:BD42 BA44:BD64 BA28:BD29">
    <cfRule type="cellIs" dxfId="56" priority="77" operator="notEqual">
      <formula>0</formula>
    </cfRule>
  </conditionalFormatting>
  <conditionalFormatting sqref="BA24:BD24">
    <cfRule type="cellIs" dxfId="55" priority="76" operator="notEqual">
      <formula>0</formula>
    </cfRule>
  </conditionalFormatting>
  <conditionalFormatting sqref="BE25:BH26 BE36:BH42 BE44:BH64 BE28:BH29">
    <cfRule type="cellIs" dxfId="54" priority="75" operator="notEqual">
      <formula>0</formula>
    </cfRule>
  </conditionalFormatting>
  <conditionalFormatting sqref="BE24:BH24">
    <cfRule type="cellIs" dxfId="53" priority="74" operator="notEqual">
      <formula>0</formula>
    </cfRule>
  </conditionalFormatting>
  <conditionalFormatting sqref="BI25:BL26 BI36:BL42 BI44:BL64 BI28:BL29">
    <cfRule type="cellIs" dxfId="52" priority="73" operator="notEqual">
      <formula>0</formula>
    </cfRule>
  </conditionalFormatting>
  <conditionalFormatting sqref="BI24:BL24">
    <cfRule type="cellIs" dxfId="51" priority="72" operator="notEqual">
      <formula>0</formula>
    </cfRule>
  </conditionalFormatting>
  <conditionalFormatting sqref="Y27">
    <cfRule type="cellIs" dxfId="50" priority="71" operator="notEqual">
      <formula>0</formula>
    </cfRule>
  </conditionalFormatting>
  <conditionalFormatting sqref="AC27">
    <cfRule type="cellIs" dxfId="49" priority="70" operator="notEqual">
      <formula>0</formula>
    </cfRule>
  </conditionalFormatting>
  <conditionalFormatting sqref="AG27">
    <cfRule type="cellIs" dxfId="48" priority="69" operator="notEqual">
      <formula>0</formula>
    </cfRule>
  </conditionalFormatting>
  <conditionalFormatting sqref="AO27">
    <cfRule type="cellIs" dxfId="47" priority="68" operator="notEqual">
      <formula>0</formula>
    </cfRule>
  </conditionalFormatting>
  <conditionalFormatting sqref="AS27">
    <cfRule type="cellIs" dxfId="46" priority="67" operator="notEqual">
      <formula>0</formula>
    </cfRule>
  </conditionalFormatting>
  <conditionalFormatting sqref="AW27">
    <cfRule type="cellIs" dxfId="45" priority="66" operator="notEqual">
      <formula>0</formula>
    </cfRule>
  </conditionalFormatting>
  <conditionalFormatting sqref="BA27">
    <cfRule type="cellIs" dxfId="44" priority="65" operator="notEqual">
      <formula>0</formula>
    </cfRule>
  </conditionalFormatting>
  <conditionalFormatting sqref="BE27">
    <cfRule type="cellIs" dxfId="43" priority="64" operator="notEqual">
      <formula>0</formula>
    </cfRule>
  </conditionalFormatting>
  <conditionalFormatting sqref="BI27">
    <cfRule type="cellIs" dxfId="42" priority="63" operator="notEqual">
      <formula>0</formula>
    </cfRule>
  </conditionalFormatting>
  <conditionalFormatting sqref="BM27">
    <cfRule type="cellIs" dxfId="41" priority="62" operator="notEqual">
      <formula>0</formula>
    </cfRule>
  </conditionalFormatting>
  <conditionalFormatting sqref="BQ27">
    <cfRule type="cellIs" dxfId="40" priority="61" operator="notEqual">
      <formula>0</formula>
    </cfRule>
  </conditionalFormatting>
  <conditionalFormatting sqref="CA27:CB27">
    <cfRule type="cellIs" dxfId="39" priority="53" operator="notEqual">
      <formula>0</formula>
    </cfRule>
  </conditionalFormatting>
  <conditionalFormatting sqref="BY43:CB43 BY30:CB35 BZ27">
    <cfRule type="cellIs" dxfId="38" priority="52" operator="notEqual">
      <formula>0</formula>
    </cfRule>
  </conditionalFormatting>
  <conditionalFormatting sqref="BY25:CB26 BY36:CB42 BY44:CB64 BY28:CB29">
    <cfRule type="cellIs" dxfId="37" priority="51" operator="notEqual">
      <formula>0</formula>
    </cfRule>
  </conditionalFormatting>
  <conditionalFormatting sqref="BY24:CB24">
    <cfRule type="cellIs" dxfId="36" priority="50" operator="notEqual">
      <formula>0</formula>
    </cfRule>
  </conditionalFormatting>
  <conditionalFormatting sqref="BY27">
    <cfRule type="cellIs" dxfId="35" priority="49" operator="notEqual">
      <formula>0</formula>
    </cfRule>
  </conditionalFormatting>
  <conditionalFormatting sqref="BW27:BX27">
    <cfRule type="cellIs" dxfId="34" priority="48" operator="notEqual">
      <formula>0</formula>
    </cfRule>
  </conditionalFormatting>
  <conditionalFormatting sqref="BU43:BX43 BU30:BX35 BV27">
    <cfRule type="cellIs" dxfId="33" priority="47" operator="notEqual">
      <formula>0</formula>
    </cfRule>
  </conditionalFormatting>
  <conditionalFormatting sqref="BU25:BX26 BU36:BX42 BU44:BX64 BU28:BX29">
    <cfRule type="cellIs" dxfId="32" priority="46" operator="notEqual">
      <formula>0</formula>
    </cfRule>
  </conditionalFormatting>
  <conditionalFormatting sqref="BU24:BX24">
    <cfRule type="cellIs" dxfId="31" priority="45" operator="notEqual">
      <formula>0</formula>
    </cfRule>
  </conditionalFormatting>
  <conditionalFormatting sqref="BU27">
    <cfRule type="cellIs" dxfId="30" priority="44" operator="notEqual">
      <formula>0</formula>
    </cfRule>
  </conditionalFormatting>
  <conditionalFormatting sqref="M52:M57">
    <cfRule type="cellIs" dxfId="29" priority="38" operator="notEqual">
      <formula>0</formula>
    </cfRule>
  </conditionalFormatting>
  <conditionalFormatting sqref="M30">
    <cfRule type="cellIs" dxfId="28" priority="34" operator="notEqual">
      <formula>0</formula>
    </cfRule>
  </conditionalFormatting>
  <conditionalFormatting sqref="O24:O27">
    <cfRule type="cellIs" dxfId="27" priority="33" operator="notEqual">
      <formula>0</formula>
    </cfRule>
  </conditionalFormatting>
  <conditionalFormatting sqref="I24:I29 I31">
    <cfRule type="cellIs" dxfId="26" priority="32" operator="notEqual">
      <formula>0</formula>
    </cfRule>
  </conditionalFormatting>
  <conditionalFormatting sqref="M24:M29 M31">
    <cfRule type="cellIs" dxfId="25" priority="36" operator="notEqual">
      <formula>0</formula>
    </cfRule>
  </conditionalFormatting>
  <conditionalFormatting sqref="I30">
    <cfRule type="cellIs" dxfId="24" priority="31" operator="notEqual">
      <formula>0</formula>
    </cfRule>
  </conditionalFormatting>
  <conditionalFormatting sqref="K24:K29 K31">
    <cfRule type="cellIs" dxfId="23" priority="30" operator="notEqual">
      <formula>0</formula>
    </cfRule>
  </conditionalFormatting>
  <conditionalFormatting sqref="K30">
    <cfRule type="cellIs" dxfId="22" priority="29" operator="notEqual">
      <formula>0</formula>
    </cfRule>
  </conditionalFormatting>
  <conditionalFormatting sqref="H50 H58:H64 H24:H44">
    <cfRule type="cellIs" dxfId="21" priority="22" operator="notEqual">
      <formula>0</formula>
    </cfRule>
  </conditionalFormatting>
  <conditionalFormatting sqref="H51:H57">
    <cfRule type="cellIs" dxfId="20" priority="21" operator="notEqual">
      <formula>0</formula>
    </cfRule>
  </conditionalFormatting>
  <conditionalFormatting sqref="U30">
    <cfRule type="cellIs" dxfId="19" priority="17" operator="notEqual">
      <formula>0</formula>
    </cfRule>
  </conditionalFormatting>
  <conditionalFormatting sqref="X24:X31 W32:X63">
    <cfRule type="cellIs" dxfId="18" priority="16" operator="notEqual">
      <formula>0</formula>
    </cfRule>
  </conditionalFormatting>
  <conditionalFormatting sqref="H45:H49">
    <cfRule type="cellIs" dxfId="17" priority="20" operator="notEqual">
      <formula>0</formula>
    </cfRule>
  </conditionalFormatting>
  <conditionalFormatting sqref="V24:V31 U32:V63">
    <cfRule type="cellIs" dxfId="16" priority="19" operator="notEqual">
      <formula>0</formula>
    </cfRule>
  </conditionalFormatting>
  <conditionalFormatting sqref="U24:U29 U31">
    <cfRule type="cellIs" dxfId="15" priority="18" operator="notEqual">
      <formula>0</formula>
    </cfRule>
  </conditionalFormatting>
  <conditionalFormatting sqref="W24:W29 W31">
    <cfRule type="cellIs" dxfId="14" priority="15" operator="notEqual">
      <formula>0</formula>
    </cfRule>
  </conditionalFormatting>
  <conditionalFormatting sqref="W30">
    <cfRule type="cellIs" dxfId="13" priority="14" operator="notEqual">
      <formula>0</formula>
    </cfRule>
  </conditionalFormatting>
  <conditionalFormatting sqref="S24:T64">
    <cfRule type="cellIs" dxfId="12" priority="13" operator="notEqual">
      <formula>0</formula>
    </cfRule>
  </conditionalFormatting>
  <conditionalFormatting sqref="CE27:CF27">
    <cfRule type="cellIs" dxfId="11" priority="12" operator="notEqual">
      <formula>0</formula>
    </cfRule>
  </conditionalFormatting>
  <conditionalFormatting sqref="CC43:CF43 CC30:CF35 CD27">
    <cfRule type="cellIs" dxfId="10" priority="11" operator="notEqual">
      <formula>0</formula>
    </cfRule>
  </conditionalFormatting>
  <conditionalFormatting sqref="CC25:CF26 CC36:CF42 CC44:CF64 CC28:CF29">
    <cfRule type="cellIs" dxfId="9" priority="10" operator="notEqual">
      <formula>0</formula>
    </cfRule>
  </conditionalFormatting>
  <conditionalFormatting sqref="CC24:CF24">
    <cfRule type="cellIs" dxfId="8" priority="9" operator="notEqual">
      <formula>0</formula>
    </cfRule>
  </conditionalFormatting>
  <conditionalFormatting sqref="CC27">
    <cfRule type="cellIs" dxfId="7" priority="8" operator="notEqual">
      <formula>0</formula>
    </cfRule>
  </conditionalFormatting>
  <conditionalFormatting sqref="AE43:AF43">
    <cfRule type="cellIs" dxfId="6" priority="7" operator="notEqual">
      <formula>0</formula>
    </cfRule>
  </conditionalFormatting>
  <conditionalFormatting sqref="AE44:AF53">
    <cfRule type="cellIs" dxfId="5" priority="6" operator="notEqual">
      <formula>0</formula>
    </cfRule>
  </conditionalFormatting>
  <conditionalFormatting sqref="CI27:CJ27">
    <cfRule type="cellIs" dxfId="4" priority="5" operator="notEqual">
      <formula>0</formula>
    </cfRule>
  </conditionalFormatting>
  <conditionalFormatting sqref="CG43:CJ43 CG30:CJ35 CH27">
    <cfRule type="cellIs" dxfId="3" priority="4" operator="notEqual">
      <formula>0</formula>
    </cfRule>
  </conditionalFormatting>
  <conditionalFormatting sqref="CG25:CJ26 CG36:CJ42 CG44:CJ64 CG28:CJ29">
    <cfRule type="cellIs" dxfId="2" priority="3" operator="notEqual">
      <formula>0</formula>
    </cfRule>
  </conditionalFormatting>
  <conditionalFormatting sqref="CG24:CJ24">
    <cfRule type="cellIs" dxfId="1" priority="2" operator="notEqual">
      <formula>0</formula>
    </cfRule>
  </conditionalFormatting>
  <conditionalFormatting sqref="CG27">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66" fitToWidth="3" fitToHeight="2" orientation="landscape" r:id="rId4"/>
  <headerFooter differentFirst="1" scaleWithDoc="0"/>
  <rowBreaks count="1" manualBreakCount="1">
    <brk id="42" max="40" man="1"/>
  </rowBreaks>
  <colBreaks count="1" manualBreakCount="1">
    <brk id="20"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55" zoomScaleSheetLayoutView="55" workbookViewId="0">
      <selection activeCell="C26" sqref="C26"/>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Q1" s="25" t="s">
        <v>70</v>
      </c>
    </row>
    <row r="2" spans="1:48" ht="18" x14ac:dyDescent="0.35">
      <c r="Q2" s="11" t="s">
        <v>11</v>
      </c>
    </row>
    <row r="3" spans="1:48" ht="18" x14ac:dyDescent="0.35">
      <c r="Q3" s="11" t="s">
        <v>69</v>
      </c>
    </row>
    <row r="4" spans="1:48" ht="18" x14ac:dyDescent="0.35">
      <c r="AV4" s="11"/>
    </row>
    <row r="5" spans="1:48" ht="18.75" customHeight="1" x14ac:dyDescent="0.25">
      <c r="A5" s="287" t="str">
        <f>'1. паспорт местоположение'!A5:C5</f>
        <v>Год раскрытия информации: 2023 год</v>
      </c>
      <c r="B5" s="287"/>
      <c r="C5" s="287"/>
      <c r="D5" s="287"/>
      <c r="E5" s="287"/>
      <c r="F5" s="287"/>
      <c r="G5" s="287"/>
      <c r="H5" s="287"/>
      <c r="I5" s="287"/>
      <c r="J5" s="287"/>
      <c r="K5" s="287"/>
      <c r="L5" s="287"/>
      <c r="M5" s="287"/>
      <c r="N5" s="287"/>
      <c r="O5" s="287"/>
      <c r="P5" s="287"/>
      <c r="Q5" s="287"/>
      <c r="R5" s="287"/>
      <c r="S5" s="287"/>
      <c r="T5" s="287"/>
      <c r="U5" s="287"/>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48" ht="18" x14ac:dyDescent="0.35">
      <c r="AV6" s="11"/>
    </row>
    <row r="7" spans="1:48" ht="17.399999999999999" x14ac:dyDescent="0.25">
      <c r="A7" s="291" t="s">
        <v>10</v>
      </c>
      <c r="B7" s="291"/>
      <c r="C7" s="291"/>
      <c r="D7" s="291"/>
      <c r="E7" s="291"/>
      <c r="F7" s="291"/>
      <c r="G7" s="291"/>
      <c r="H7" s="291"/>
      <c r="I7" s="291"/>
      <c r="J7" s="291"/>
      <c r="K7" s="291"/>
      <c r="L7" s="291"/>
      <c r="M7" s="291"/>
      <c r="N7" s="291"/>
      <c r="O7" s="291"/>
      <c r="P7" s="291"/>
      <c r="Q7" s="291"/>
      <c r="R7" s="291"/>
      <c r="S7" s="291"/>
      <c r="T7" s="291"/>
      <c r="U7" s="29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c r="M9" s="294"/>
      <c r="N9" s="294"/>
      <c r="O9" s="294"/>
      <c r="P9" s="294"/>
      <c r="Q9" s="294"/>
      <c r="R9" s="294"/>
      <c r="S9" s="294"/>
      <c r="T9" s="294"/>
      <c r="U9" s="29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88" t="s">
        <v>9</v>
      </c>
      <c r="B10" s="288"/>
      <c r="C10" s="288"/>
      <c r="D10" s="288"/>
      <c r="E10" s="288"/>
      <c r="F10" s="288"/>
      <c r="G10" s="288"/>
      <c r="H10" s="288"/>
      <c r="I10" s="288"/>
      <c r="J10" s="288"/>
      <c r="K10" s="288"/>
      <c r="L10" s="288"/>
      <c r="M10" s="288"/>
      <c r="N10" s="288"/>
      <c r="O10" s="288"/>
      <c r="P10" s="288"/>
      <c r="Q10" s="288"/>
      <c r="R10" s="288"/>
      <c r="S10" s="288"/>
      <c r="T10" s="288"/>
      <c r="U10" s="28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4" t="str">
        <f>'1. паспорт местоположение'!A12:C12</f>
        <v>J_KGK_01</v>
      </c>
      <c r="B12" s="294"/>
      <c r="C12" s="294"/>
      <c r="D12" s="294"/>
      <c r="E12" s="294"/>
      <c r="F12" s="294"/>
      <c r="G12" s="294"/>
      <c r="H12" s="294"/>
      <c r="I12" s="294"/>
      <c r="J12" s="294"/>
      <c r="K12" s="294"/>
      <c r="L12" s="294"/>
      <c r="M12" s="294"/>
      <c r="N12" s="294"/>
      <c r="O12" s="294"/>
      <c r="P12" s="294"/>
      <c r="Q12" s="294"/>
      <c r="R12" s="294"/>
      <c r="S12" s="294"/>
      <c r="T12" s="294"/>
      <c r="U12" s="29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88" t="s">
        <v>8</v>
      </c>
      <c r="B13" s="288"/>
      <c r="C13" s="288"/>
      <c r="D13" s="288"/>
      <c r="E13" s="288"/>
      <c r="F13" s="288"/>
      <c r="G13" s="288"/>
      <c r="H13" s="288"/>
      <c r="I13" s="288"/>
      <c r="J13" s="288"/>
      <c r="K13" s="288"/>
      <c r="L13" s="288"/>
      <c r="M13" s="288"/>
      <c r="N13" s="288"/>
      <c r="O13" s="288"/>
      <c r="P13" s="288"/>
      <c r="Q13" s="288"/>
      <c r="R13" s="288"/>
      <c r="S13" s="288"/>
      <c r="T13" s="288"/>
      <c r="U13" s="28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4" t="str">
        <f>'1. паспорт местоположение'!A15</f>
        <v>Реконструкция производственного объекта "Гусевская ТЭЦ" г. Гусев</v>
      </c>
      <c r="B15" s="294"/>
      <c r="C15" s="294"/>
      <c r="D15" s="294"/>
      <c r="E15" s="294"/>
      <c r="F15" s="294"/>
      <c r="G15" s="294"/>
      <c r="H15" s="294"/>
      <c r="I15" s="294"/>
      <c r="J15" s="294"/>
      <c r="K15" s="294"/>
      <c r="L15" s="294"/>
      <c r="M15" s="294"/>
      <c r="N15" s="294"/>
      <c r="O15" s="294"/>
      <c r="P15" s="294"/>
      <c r="Q15" s="294"/>
      <c r="R15" s="294"/>
      <c r="S15" s="294"/>
      <c r="T15" s="294"/>
      <c r="U15" s="29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88" t="s">
        <v>7</v>
      </c>
      <c r="B16" s="288"/>
      <c r="C16" s="288"/>
      <c r="D16" s="288"/>
      <c r="E16" s="288"/>
      <c r="F16" s="288"/>
      <c r="G16" s="288"/>
      <c r="H16" s="288"/>
      <c r="I16" s="288"/>
      <c r="J16" s="288"/>
      <c r="K16" s="288"/>
      <c r="L16" s="288"/>
      <c r="M16" s="288"/>
      <c r="N16" s="288"/>
      <c r="O16" s="288"/>
      <c r="P16" s="288"/>
      <c r="Q16" s="288"/>
      <c r="R16" s="288"/>
      <c r="S16" s="288"/>
      <c r="T16" s="288"/>
      <c r="U16" s="28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ht="14.25" customHeight="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row>
    <row r="19" spans="1:4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row>
    <row r="20" spans="1:4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x14ac:dyDescent="0.25">
      <c r="A21" s="394" t="s">
        <v>519</v>
      </c>
      <c r="B21" s="394"/>
      <c r="C21" s="394"/>
      <c r="D21" s="394"/>
      <c r="E21" s="394"/>
      <c r="F21" s="394"/>
      <c r="G21" s="394"/>
      <c r="H21" s="394"/>
      <c r="I21" s="394"/>
      <c r="J21" s="394"/>
      <c r="K21" s="394"/>
      <c r="L21" s="394"/>
      <c r="M21" s="394"/>
      <c r="N21" s="394"/>
      <c r="O21" s="394"/>
      <c r="P21" s="394"/>
      <c r="Q21" s="394"/>
      <c r="R21" s="394"/>
      <c r="S21" s="394"/>
      <c r="T21" s="394"/>
      <c r="U21" s="39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74" t="s">
        <v>53</v>
      </c>
      <c r="B22" s="388" t="s">
        <v>25</v>
      </c>
      <c r="C22" s="374" t="s">
        <v>52</v>
      </c>
      <c r="D22" s="374" t="s">
        <v>51</v>
      </c>
      <c r="E22" s="391" t="s">
        <v>530</v>
      </c>
      <c r="F22" s="392"/>
      <c r="G22" s="392"/>
      <c r="H22" s="392"/>
      <c r="I22" s="392"/>
      <c r="J22" s="392"/>
      <c r="K22" s="392"/>
      <c r="L22" s="393"/>
      <c r="M22" s="374" t="s">
        <v>50</v>
      </c>
      <c r="N22" s="374" t="s">
        <v>49</v>
      </c>
      <c r="O22" s="374" t="s">
        <v>48</v>
      </c>
      <c r="P22" s="376" t="s">
        <v>265</v>
      </c>
      <c r="Q22" s="376" t="s">
        <v>47</v>
      </c>
      <c r="R22" s="376" t="s">
        <v>46</v>
      </c>
      <c r="S22" s="376" t="s">
        <v>45</v>
      </c>
      <c r="T22" s="376"/>
      <c r="U22" s="378" t="s">
        <v>44</v>
      </c>
      <c r="V22" s="378" t="s">
        <v>43</v>
      </c>
      <c r="W22" s="376" t="s">
        <v>42</v>
      </c>
      <c r="X22" s="376" t="s">
        <v>41</v>
      </c>
      <c r="Y22" s="376" t="s">
        <v>40</v>
      </c>
      <c r="Z22" s="377" t="s">
        <v>39</v>
      </c>
      <c r="AA22" s="376" t="s">
        <v>38</v>
      </c>
      <c r="AB22" s="376" t="s">
        <v>37</v>
      </c>
      <c r="AC22" s="376" t="s">
        <v>36</v>
      </c>
      <c r="AD22" s="376" t="s">
        <v>35</v>
      </c>
      <c r="AE22" s="376" t="s">
        <v>34</v>
      </c>
      <c r="AF22" s="376" t="s">
        <v>33</v>
      </c>
      <c r="AG22" s="376"/>
      <c r="AH22" s="376"/>
      <c r="AI22" s="376"/>
      <c r="AJ22" s="376"/>
      <c r="AK22" s="376"/>
      <c r="AL22" s="376" t="s">
        <v>32</v>
      </c>
      <c r="AM22" s="376"/>
      <c r="AN22" s="376"/>
      <c r="AO22" s="376"/>
      <c r="AP22" s="376" t="s">
        <v>31</v>
      </c>
      <c r="AQ22" s="376"/>
      <c r="AR22" s="376" t="s">
        <v>30</v>
      </c>
      <c r="AS22" s="376" t="s">
        <v>29</v>
      </c>
      <c r="AT22" s="376" t="s">
        <v>28</v>
      </c>
      <c r="AU22" s="376" t="s">
        <v>27</v>
      </c>
      <c r="AV22" s="379" t="s">
        <v>26</v>
      </c>
    </row>
    <row r="23" spans="1:48" ht="64.5" customHeight="1" x14ac:dyDescent="0.25">
      <c r="A23" s="387"/>
      <c r="B23" s="389"/>
      <c r="C23" s="387"/>
      <c r="D23" s="387"/>
      <c r="E23" s="381" t="s">
        <v>24</v>
      </c>
      <c r="F23" s="370" t="s">
        <v>136</v>
      </c>
      <c r="G23" s="370" t="s">
        <v>135</v>
      </c>
      <c r="H23" s="370" t="s">
        <v>134</v>
      </c>
      <c r="I23" s="372" t="s">
        <v>439</v>
      </c>
      <c r="J23" s="372" t="s">
        <v>440</v>
      </c>
      <c r="K23" s="372" t="s">
        <v>441</v>
      </c>
      <c r="L23" s="370" t="s">
        <v>81</v>
      </c>
      <c r="M23" s="387"/>
      <c r="N23" s="387"/>
      <c r="O23" s="387"/>
      <c r="P23" s="376"/>
      <c r="Q23" s="376"/>
      <c r="R23" s="376"/>
      <c r="S23" s="383" t="s">
        <v>3</v>
      </c>
      <c r="T23" s="383" t="s">
        <v>12</v>
      </c>
      <c r="U23" s="378"/>
      <c r="V23" s="378"/>
      <c r="W23" s="376"/>
      <c r="X23" s="376"/>
      <c r="Y23" s="376"/>
      <c r="Z23" s="376"/>
      <c r="AA23" s="376"/>
      <c r="AB23" s="376"/>
      <c r="AC23" s="376"/>
      <c r="AD23" s="376"/>
      <c r="AE23" s="376"/>
      <c r="AF23" s="376" t="s">
        <v>23</v>
      </c>
      <c r="AG23" s="376"/>
      <c r="AH23" s="376" t="s">
        <v>22</v>
      </c>
      <c r="AI23" s="376"/>
      <c r="AJ23" s="374" t="s">
        <v>21</v>
      </c>
      <c r="AK23" s="374" t="s">
        <v>20</v>
      </c>
      <c r="AL23" s="374" t="s">
        <v>19</v>
      </c>
      <c r="AM23" s="374" t="s">
        <v>18</v>
      </c>
      <c r="AN23" s="374" t="s">
        <v>17</v>
      </c>
      <c r="AO23" s="374" t="s">
        <v>16</v>
      </c>
      <c r="AP23" s="374" t="s">
        <v>15</v>
      </c>
      <c r="AQ23" s="385" t="s">
        <v>12</v>
      </c>
      <c r="AR23" s="376"/>
      <c r="AS23" s="376"/>
      <c r="AT23" s="376"/>
      <c r="AU23" s="376"/>
      <c r="AV23" s="380"/>
    </row>
    <row r="24" spans="1:48" ht="96.75" customHeight="1" x14ac:dyDescent="0.25">
      <c r="A24" s="375"/>
      <c r="B24" s="390"/>
      <c r="C24" s="375"/>
      <c r="D24" s="375"/>
      <c r="E24" s="382"/>
      <c r="F24" s="371"/>
      <c r="G24" s="371"/>
      <c r="H24" s="371"/>
      <c r="I24" s="373"/>
      <c r="J24" s="373"/>
      <c r="K24" s="373"/>
      <c r="L24" s="371"/>
      <c r="M24" s="375"/>
      <c r="N24" s="375"/>
      <c r="O24" s="375"/>
      <c r="P24" s="376"/>
      <c r="Q24" s="376"/>
      <c r="R24" s="376"/>
      <c r="S24" s="384"/>
      <c r="T24" s="384"/>
      <c r="U24" s="378"/>
      <c r="V24" s="378"/>
      <c r="W24" s="376"/>
      <c r="X24" s="376"/>
      <c r="Y24" s="376"/>
      <c r="Z24" s="376"/>
      <c r="AA24" s="376"/>
      <c r="AB24" s="376"/>
      <c r="AC24" s="376"/>
      <c r="AD24" s="376"/>
      <c r="AE24" s="376"/>
      <c r="AF24" s="92" t="s">
        <v>14</v>
      </c>
      <c r="AG24" s="92" t="s">
        <v>13</v>
      </c>
      <c r="AH24" s="93" t="s">
        <v>3</v>
      </c>
      <c r="AI24" s="93" t="s">
        <v>12</v>
      </c>
      <c r="AJ24" s="375"/>
      <c r="AK24" s="375"/>
      <c r="AL24" s="375"/>
      <c r="AM24" s="375"/>
      <c r="AN24" s="375"/>
      <c r="AO24" s="375"/>
      <c r="AP24" s="375"/>
      <c r="AQ24" s="386"/>
      <c r="AR24" s="376"/>
      <c r="AS24" s="376"/>
      <c r="AT24" s="376"/>
      <c r="AU24" s="376"/>
      <c r="AV24" s="38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C290BBE0-3C98-461A-94BD-C632345D89F6}"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39B71E68-BF27-4D0E-9B8B-6F4286FA19B0}"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15:U15"/>
    <mergeCell ref="A16:U16"/>
    <mergeCell ref="A21:U21"/>
    <mergeCell ref="A7:U7"/>
    <mergeCell ref="A9:U9"/>
    <mergeCell ref="A10:U10"/>
    <mergeCell ref="A12:U12"/>
    <mergeCell ref="A13:U13"/>
    <mergeCell ref="A17:AV17"/>
    <mergeCell ref="A18:AV18"/>
    <mergeCell ref="A19:AV19"/>
    <mergeCell ref="A20:AV20"/>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scale="75" fitToWidth="3"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topLeftCell="A61" zoomScale="90" zoomScaleNormal="90" zoomScaleSheetLayoutView="90" workbookViewId="0">
      <selection activeCell="E113" sqref="E113"/>
    </sheetView>
  </sheetViews>
  <sheetFormatPr defaultRowHeight="15.6" x14ac:dyDescent="0.3"/>
  <cols>
    <col min="1" max="2" width="66.109375" style="158" customWidth="1"/>
    <col min="3" max="3" width="9.109375" style="160" hidden="1" customWidth="1"/>
    <col min="4" max="256" width="8.88671875" style="160"/>
    <col min="257" max="258" width="66.109375" style="160" customWidth="1"/>
    <col min="259" max="512" width="8.88671875" style="160"/>
    <col min="513" max="514" width="66.109375" style="160" customWidth="1"/>
    <col min="515" max="768" width="8.88671875" style="160"/>
    <col min="769" max="770" width="66.109375" style="160" customWidth="1"/>
    <col min="771" max="1024" width="8.88671875" style="160"/>
    <col min="1025" max="1026" width="66.109375" style="160" customWidth="1"/>
    <col min="1027" max="1280" width="8.88671875" style="160"/>
    <col min="1281" max="1282" width="66.109375" style="160" customWidth="1"/>
    <col min="1283" max="1536" width="8.88671875" style="160"/>
    <col min="1537" max="1538" width="66.109375" style="160" customWidth="1"/>
    <col min="1539" max="1792" width="8.88671875" style="160"/>
    <col min="1793" max="1794" width="66.109375" style="160" customWidth="1"/>
    <col min="1795" max="2048" width="8.88671875" style="160"/>
    <col min="2049" max="2050" width="66.109375" style="160" customWidth="1"/>
    <col min="2051" max="2304" width="8.88671875" style="160"/>
    <col min="2305" max="2306" width="66.109375" style="160" customWidth="1"/>
    <col min="2307" max="2560" width="8.88671875" style="160"/>
    <col min="2561" max="2562" width="66.109375" style="160" customWidth="1"/>
    <col min="2563" max="2816" width="8.88671875" style="160"/>
    <col min="2817" max="2818" width="66.109375" style="160" customWidth="1"/>
    <col min="2819" max="3072" width="8.88671875" style="160"/>
    <col min="3073" max="3074" width="66.109375" style="160" customWidth="1"/>
    <col min="3075" max="3328" width="8.88671875" style="160"/>
    <col min="3329" max="3330" width="66.109375" style="160" customWidth="1"/>
    <col min="3331" max="3584" width="8.88671875" style="160"/>
    <col min="3585" max="3586" width="66.109375" style="160" customWidth="1"/>
    <col min="3587" max="3840" width="8.88671875" style="160"/>
    <col min="3841" max="3842" width="66.109375" style="160" customWidth="1"/>
    <col min="3843" max="4096" width="8.88671875" style="160"/>
    <col min="4097" max="4098" width="66.109375" style="160" customWidth="1"/>
    <col min="4099" max="4352" width="8.88671875" style="160"/>
    <col min="4353" max="4354" width="66.109375" style="160" customWidth="1"/>
    <col min="4355" max="4608" width="8.88671875" style="160"/>
    <col min="4609" max="4610" width="66.109375" style="160" customWidth="1"/>
    <col min="4611" max="4864" width="8.88671875" style="160"/>
    <col min="4865" max="4866" width="66.109375" style="160" customWidth="1"/>
    <col min="4867" max="5120" width="8.88671875" style="160"/>
    <col min="5121" max="5122" width="66.109375" style="160" customWidth="1"/>
    <col min="5123" max="5376" width="8.88671875" style="160"/>
    <col min="5377" max="5378" width="66.109375" style="160" customWidth="1"/>
    <col min="5379" max="5632" width="8.88671875" style="160"/>
    <col min="5633" max="5634" width="66.109375" style="160" customWidth="1"/>
    <col min="5635" max="5888" width="8.88671875" style="160"/>
    <col min="5889" max="5890" width="66.109375" style="160" customWidth="1"/>
    <col min="5891" max="6144" width="8.88671875" style="160"/>
    <col min="6145" max="6146" width="66.109375" style="160" customWidth="1"/>
    <col min="6147" max="6400" width="8.88671875" style="160"/>
    <col min="6401" max="6402" width="66.109375" style="160" customWidth="1"/>
    <col min="6403" max="6656" width="8.88671875" style="160"/>
    <col min="6657" max="6658" width="66.109375" style="160" customWidth="1"/>
    <col min="6659" max="6912" width="8.88671875" style="160"/>
    <col min="6913" max="6914" width="66.109375" style="160" customWidth="1"/>
    <col min="6915" max="7168" width="8.88671875" style="160"/>
    <col min="7169" max="7170" width="66.109375" style="160" customWidth="1"/>
    <col min="7171" max="7424" width="8.88671875" style="160"/>
    <col min="7425" max="7426" width="66.109375" style="160" customWidth="1"/>
    <col min="7427" max="7680" width="8.88671875" style="160"/>
    <col min="7681" max="7682" width="66.109375" style="160" customWidth="1"/>
    <col min="7683" max="7936" width="8.88671875" style="160"/>
    <col min="7937" max="7938" width="66.109375" style="160" customWidth="1"/>
    <col min="7939" max="8192" width="8.88671875" style="160"/>
    <col min="8193" max="8194" width="66.109375" style="160" customWidth="1"/>
    <col min="8195" max="8448" width="8.88671875" style="160"/>
    <col min="8449" max="8450" width="66.109375" style="160" customWidth="1"/>
    <col min="8451" max="8704" width="8.88671875" style="160"/>
    <col min="8705" max="8706" width="66.109375" style="160" customWidth="1"/>
    <col min="8707" max="8960" width="8.88671875" style="160"/>
    <col min="8961" max="8962" width="66.109375" style="160" customWidth="1"/>
    <col min="8963" max="9216" width="8.88671875" style="160"/>
    <col min="9217" max="9218" width="66.109375" style="160" customWidth="1"/>
    <col min="9219" max="9472" width="8.88671875" style="160"/>
    <col min="9473" max="9474" width="66.109375" style="160" customWidth="1"/>
    <col min="9475" max="9728" width="8.88671875" style="160"/>
    <col min="9729" max="9730" width="66.109375" style="160" customWidth="1"/>
    <col min="9731" max="9984" width="8.88671875" style="160"/>
    <col min="9985" max="9986" width="66.109375" style="160" customWidth="1"/>
    <col min="9987" max="10240" width="8.88671875" style="160"/>
    <col min="10241" max="10242" width="66.109375" style="160" customWidth="1"/>
    <col min="10243" max="10496" width="8.88671875" style="160"/>
    <col min="10497" max="10498" width="66.109375" style="160" customWidth="1"/>
    <col min="10499" max="10752" width="8.88671875" style="160"/>
    <col min="10753" max="10754" width="66.109375" style="160" customWidth="1"/>
    <col min="10755" max="11008" width="8.88671875" style="160"/>
    <col min="11009" max="11010" width="66.109375" style="160" customWidth="1"/>
    <col min="11011" max="11264" width="8.88671875" style="160"/>
    <col min="11265" max="11266" width="66.109375" style="160" customWidth="1"/>
    <col min="11267" max="11520" width="8.88671875" style="160"/>
    <col min="11521" max="11522" width="66.109375" style="160" customWidth="1"/>
    <col min="11523" max="11776" width="8.88671875" style="160"/>
    <col min="11777" max="11778" width="66.109375" style="160" customWidth="1"/>
    <col min="11779" max="12032" width="8.88671875" style="160"/>
    <col min="12033" max="12034" width="66.109375" style="160" customWidth="1"/>
    <col min="12035" max="12288" width="8.88671875" style="160"/>
    <col min="12289" max="12290" width="66.109375" style="160" customWidth="1"/>
    <col min="12291" max="12544" width="8.88671875" style="160"/>
    <col min="12545" max="12546" width="66.109375" style="160" customWidth="1"/>
    <col min="12547" max="12800" width="8.88671875" style="160"/>
    <col min="12801" max="12802" width="66.109375" style="160" customWidth="1"/>
    <col min="12803" max="13056" width="8.88671875" style="160"/>
    <col min="13057" max="13058" width="66.109375" style="160" customWidth="1"/>
    <col min="13059" max="13312" width="8.88671875" style="160"/>
    <col min="13313" max="13314" width="66.109375" style="160" customWidth="1"/>
    <col min="13315" max="13568" width="8.88671875" style="160"/>
    <col min="13569" max="13570" width="66.109375" style="160" customWidth="1"/>
    <col min="13571" max="13824" width="8.88671875" style="160"/>
    <col min="13825" max="13826" width="66.109375" style="160" customWidth="1"/>
    <col min="13827" max="14080" width="8.88671875" style="160"/>
    <col min="14081" max="14082" width="66.109375" style="160" customWidth="1"/>
    <col min="14083" max="14336" width="8.88671875" style="160"/>
    <col min="14337" max="14338" width="66.109375" style="160" customWidth="1"/>
    <col min="14339" max="14592" width="8.88671875" style="160"/>
    <col min="14593" max="14594" width="66.109375" style="160" customWidth="1"/>
    <col min="14595" max="14848" width="8.88671875" style="160"/>
    <col min="14849" max="14850" width="66.109375" style="160" customWidth="1"/>
    <col min="14851" max="15104" width="8.88671875" style="160"/>
    <col min="15105" max="15106" width="66.109375" style="160" customWidth="1"/>
    <col min="15107" max="15360" width="8.88671875" style="160"/>
    <col min="15361" max="15362" width="66.109375" style="160" customWidth="1"/>
    <col min="15363" max="15616" width="8.88671875" style="160"/>
    <col min="15617" max="15618" width="66.109375" style="160" customWidth="1"/>
    <col min="15619" max="15872" width="8.88671875" style="160"/>
    <col min="15873" max="15874" width="66.109375" style="160" customWidth="1"/>
    <col min="15875" max="16128" width="8.88671875" style="160"/>
    <col min="16129" max="16130" width="66.109375" style="160" customWidth="1"/>
    <col min="16131" max="16384" width="8.88671875" style="160"/>
  </cols>
  <sheetData>
    <row r="1" spans="1:8" ht="18" x14ac:dyDescent="0.3">
      <c r="B1" s="159" t="s">
        <v>70</v>
      </c>
    </row>
    <row r="2" spans="1:8" ht="18" x14ac:dyDescent="0.35">
      <c r="B2" s="161" t="s">
        <v>11</v>
      </c>
    </row>
    <row r="3" spans="1:8" ht="18" x14ac:dyDescent="0.35">
      <c r="B3" s="161" t="s">
        <v>538</v>
      </c>
    </row>
    <row r="4" spans="1:8" x14ac:dyDescent="0.3">
      <c r="B4" s="162"/>
    </row>
    <row r="5" spans="1:8" ht="17.399999999999999" x14ac:dyDescent="0.3">
      <c r="A5" s="396" t="str">
        <f>'1. паспорт местоположение'!A5:C5</f>
        <v>Год раскрытия информации: 2023 год</v>
      </c>
      <c r="B5" s="396"/>
      <c r="C5" s="163"/>
      <c r="D5" s="163"/>
      <c r="E5" s="163"/>
      <c r="F5" s="163"/>
      <c r="G5" s="163"/>
      <c r="H5" s="163"/>
    </row>
    <row r="6" spans="1:8" ht="17.399999999999999" x14ac:dyDescent="0.3">
      <c r="A6" s="164"/>
      <c r="B6" s="164"/>
      <c r="C6" s="164"/>
      <c r="D6" s="164"/>
      <c r="E6" s="164"/>
      <c r="F6" s="164"/>
      <c r="G6" s="164"/>
      <c r="H6" s="164"/>
    </row>
    <row r="7" spans="1:8" ht="17.399999999999999" x14ac:dyDescent="0.3">
      <c r="A7" s="397" t="s">
        <v>10</v>
      </c>
      <c r="B7" s="397"/>
      <c r="C7" s="165"/>
      <c r="D7" s="165"/>
      <c r="E7" s="165"/>
      <c r="F7" s="165"/>
      <c r="G7" s="165"/>
      <c r="H7" s="165"/>
    </row>
    <row r="8" spans="1:8" ht="17.399999999999999" x14ac:dyDescent="0.3">
      <c r="A8" s="165"/>
      <c r="B8" s="165"/>
      <c r="C8" s="165"/>
      <c r="D8" s="165"/>
      <c r="E8" s="165"/>
      <c r="F8" s="165"/>
      <c r="G8" s="165"/>
      <c r="H8" s="165"/>
    </row>
    <row r="9" spans="1:8" x14ac:dyDescent="0.3">
      <c r="A9" s="398" t="str">
        <f>'1. паспорт местоположение'!A9:C9</f>
        <v xml:space="preserve">Акционерное общество "Калининградская генерирующая компания" </v>
      </c>
      <c r="B9" s="398"/>
      <c r="C9" s="166"/>
      <c r="D9" s="166"/>
      <c r="E9" s="166"/>
      <c r="F9" s="166"/>
      <c r="G9" s="166"/>
      <c r="H9" s="166"/>
    </row>
    <row r="10" spans="1:8" x14ac:dyDescent="0.3">
      <c r="A10" s="395" t="s">
        <v>9</v>
      </c>
      <c r="B10" s="395"/>
      <c r="C10" s="167"/>
      <c r="D10" s="167"/>
      <c r="E10" s="167"/>
      <c r="F10" s="167"/>
      <c r="G10" s="167"/>
      <c r="H10" s="167"/>
    </row>
    <row r="11" spans="1:8" ht="17.399999999999999" x14ac:dyDescent="0.3">
      <c r="A11" s="165"/>
      <c r="B11" s="165"/>
      <c r="C11" s="165"/>
      <c r="D11" s="165"/>
      <c r="E11" s="165"/>
      <c r="F11" s="165"/>
      <c r="G11" s="165"/>
      <c r="H11" s="165"/>
    </row>
    <row r="12" spans="1:8" ht="30.75" customHeight="1" x14ac:dyDescent="0.3">
      <c r="A12" s="398" t="str">
        <f>'1. паспорт местоположение'!A12:C12</f>
        <v>J_KGK_01</v>
      </c>
      <c r="B12" s="398"/>
      <c r="C12" s="166"/>
      <c r="D12" s="166"/>
      <c r="E12" s="166"/>
      <c r="F12" s="166"/>
      <c r="G12" s="166"/>
      <c r="H12" s="166"/>
    </row>
    <row r="13" spans="1:8" x14ac:dyDescent="0.3">
      <c r="A13" s="395" t="s">
        <v>8</v>
      </c>
      <c r="B13" s="395"/>
      <c r="C13" s="167"/>
      <c r="D13" s="167"/>
      <c r="E13" s="167"/>
      <c r="F13" s="167"/>
      <c r="G13" s="167"/>
      <c r="H13" s="167"/>
    </row>
    <row r="14" spans="1:8" ht="18" x14ac:dyDescent="0.3">
      <c r="A14" s="168"/>
      <c r="B14" s="168"/>
      <c r="C14" s="168"/>
      <c r="D14" s="168"/>
      <c r="E14" s="168"/>
      <c r="F14" s="168"/>
      <c r="G14" s="168"/>
      <c r="H14" s="168"/>
    </row>
    <row r="15" spans="1:8" ht="39" customHeight="1" x14ac:dyDescent="0.3">
      <c r="A15" s="399" t="str">
        <f>'1. паспорт местоположение'!A15:C15</f>
        <v>Реконструкция производственного объекта "Гусевская ТЭЦ" г. Гусев</v>
      </c>
      <c r="B15" s="399"/>
      <c r="C15" s="166"/>
      <c r="D15" s="166"/>
      <c r="E15" s="166"/>
      <c r="F15" s="166"/>
      <c r="G15" s="166"/>
      <c r="H15" s="166"/>
    </row>
    <row r="16" spans="1:8" x14ac:dyDescent="0.3">
      <c r="A16" s="395" t="s">
        <v>7</v>
      </c>
      <c r="B16" s="395"/>
      <c r="C16" s="167"/>
      <c r="D16" s="167"/>
      <c r="E16" s="167"/>
      <c r="F16" s="167"/>
      <c r="G16" s="167"/>
      <c r="H16" s="167"/>
    </row>
    <row r="17" spans="1:2" x14ac:dyDescent="0.3">
      <c r="B17" s="169"/>
    </row>
    <row r="18" spans="1:2" ht="33.75" customHeight="1" x14ac:dyDescent="0.3">
      <c r="A18" s="400" t="s">
        <v>520</v>
      </c>
      <c r="B18" s="401"/>
    </row>
    <row r="19" spans="1:2" x14ac:dyDescent="0.3">
      <c r="B19" s="162"/>
    </row>
    <row r="20" spans="1:2" ht="16.2" thickBot="1" x14ac:dyDescent="0.35">
      <c r="B20" s="170"/>
    </row>
    <row r="21" spans="1:2" ht="29.4" customHeight="1" thickBot="1" x14ac:dyDescent="0.35">
      <c r="A21" s="171" t="s">
        <v>387</v>
      </c>
      <c r="B21" s="172" t="str">
        <f>A15</f>
        <v>Реконструкция производственного объекта "Гусевская ТЭЦ" г. Гусев</v>
      </c>
    </row>
    <row r="22" spans="1:2" ht="16.2" thickBot="1" x14ac:dyDescent="0.35">
      <c r="A22" s="171" t="s">
        <v>388</v>
      </c>
      <c r="B22" s="172" t="str">
        <f>'1. паспорт местоположение'!C27</f>
        <v>Муниципальное образование "Гусевский городской округ"</v>
      </c>
    </row>
    <row r="23" spans="1:2" ht="16.2" thickBot="1" x14ac:dyDescent="0.35">
      <c r="A23" s="171" t="s">
        <v>353</v>
      </c>
      <c r="B23" s="173" t="str">
        <f>'1. паспорт местоположение'!C22</f>
        <v>Реконструкция</v>
      </c>
    </row>
    <row r="24" spans="1:2" ht="16.2" thickBot="1" x14ac:dyDescent="0.35">
      <c r="A24" s="171" t="s">
        <v>566</v>
      </c>
      <c r="B24" s="174">
        <v>50</v>
      </c>
    </row>
    <row r="25" spans="1:2" ht="16.2" thickBot="1" x14ac:dyDescent="0.35">
      <c r="A25" s="175" t="s">
        <v>389</v>
      </c>
      <c r="B25" s="172">
        <f>'3.3 паспорт описание'!C29</f>
        <v>2024</v>
      </c>
    </row>
    <row r="26" spans="1:2" ht="16.2" thickBot="1" x14ac:dyDescent="0.35">
      <c r="A26" s="176" t="s">
        <v>390</v>
      </c>
      <c r="B26" s="177" t="s">
        <v>557</v>
      </c>
    </row>
    <row r="27" spans="1:2" ht="16.2" thickBot="1" x14ac:dyDescent="0.35">
      <c r="A27" s="178" t="s">
        <v>590</v>
      </c>
      <c r="B27" s="179">
        <f>'3.3 паспорт описание'!C25</f>
        <v>1196.85381897446</v>
      </c>
    </row>
    <row r="28" spans="1:2" ht="16.2" thickBot="1" x14ac:dyDescent="0.35">
      <c r="A28" s="180" t="s">
        <v>391</v>
      </c>
      <c r="B28" s="180" t="s">
        <v>589</v>
      </c>
    </row>
    <row r="29" spans="1:2" ht="16.2" thickBot="1" x14ac:dyDescent="0.35">
      <c r="A29" s="181" t="s">
        <v>392</v>
      </c>
      <c r="B29" s="274">
        <f>'6.2. Паспорт фин осв ввод'!D31</f>
        <v>68.021114166666663</v>
      </c>
    </row>
    <row r="30" spans="1:2" ht="28.2" thickBot="1" x14ac:dyDescent="0.35">
      <c r="A30" s="181" t="s">
        <v>393</v>
      </c>
      <c r="B30" s="278">
        <f>B29</f>
        <v>68.021114166666663</v>
      </c>
    </row>
    <row r="31" spans="1:2" ht="16.2" thickBot="1" x14ac:dyDescent="0.35">
      <c r="A31" s="180" t="s">
        <v>394</v>
      </c>
      <c r="B31" s="179"/>
    </row>
    <row r="32" spans="1:2" ht="28.2" thickBot="1" x14ac:dyDescent="0.35">
      <c r="A32" s="181" t="s">
        <v>395</v>
      </c>
      <c r="B32" s="278">
        <f>B30</f>
        <v>68.021114166666663</v>
      </c>
    </row>
    <row r="33" spans="1:3" ht="16.2" thickBot="1" x14ac:dyDescent="0.35">
      <c r="A33" s="180" t="s">
        <v>396</v>
      </c>
      <c r="B33" s="278">
        <f>B32</f>
        <v>68.021114166666663</v>
      </c>
    </row>
    <row r="34" spans="1:3" ht="16.2" thickBot="1" x14ac:dyDescent="0.35">
      <c r="A34" s="180" t="s">
        <v>397</v>
      </c>
      <c r="B34" s="182">
        <f>B33/$B$27</f>
        <v>5.6833268264082124E-2</v>
      </c>
    </row>
    <row r="35" spans="1:3" ht="16.2" thickBot="1" x14ac:dyDescent="0.35">
      <c r="A35" s="180" t="s">
        <v>398</v>
      </c>
      <c r="B35" s="179">
        <f>'6.2. Паспорт фин осв ввод'!K27+'6.2. Паспорт фин осв ввод'!S27</f>
        <v>27.01102436</v>
      </c>
      <c r="C35" s="160">
        <v>1</v>
      </c>
    </row>
    <row r="36" spans="1:3" ht="16.2" thickBot="1" x14ac:dyDescent="0.35">
      <c r="A36" s="180" t="s">
        <v>399</v>
      </c>
      <c r="B36" s="179">
        <f>'6.2. Паспорт фин осв ввод'!K31+'6.2. Паспорт фин осв ввод'!S31</f>
        <v>19.519500000000001</v>
      </c>
      <c r="C36" s="160">
        <v>2</v>
      </c>
    </row>
    <row r="37" spans="1:3" ht="16.2" thickBot="1" x14ac:dyDescent="0.35">
      <c r="A37" s="180" t="s">
        <v>396</v>
      </c>
      <c r="B37" s="179"/>
    </row>
    <row r="38" spans="1:3" ht="16.2" thickBot="1" x14ac:dyDescent="0.35">
      <c r="A38" s="180" t="s">
        <v>397</v>
      </c>
      <c r="B38" s="182">
        <f>B37/$B$27</f>
        <v>0</v>
      </c>
    </row>
    <row r="39" spans="1:3" ht="16.2" thickBot="1" x14ac:dyDescent="0.35">
      <c r="A39" s="180" t="s">
        <v>398</v>
      </c>
      <c r="B39" s="179"/>
      <c r="C39" s="160">
        <v>1</v>
      </c>
    </row>
    <row r="40" spans="1:3" ht="16.2" thickBot="1" x14ac:dyDescent="0.35">
      <c r="A40" s="180" t="s">
        <v>399</v>
      </c>
      <c r="B40" s="179"/>
      <c r="C40" s="160">
        <v>2</v>
      </c>
    </row>
    <row r="41" spans="1:3" ht="28.2" thickBot="1" x14ac:dyDescent="0.35">
      <c r="A41" s="181" t="s">
        <v>400</v>
      </c>
      <c r="B41" s="179">
        <f>B42+B46+B50+B54</f>
        <v>0</v>
      </c>
    </row>
    <row r="42" spans="1:3" ht="16.2" thickBot="1" x14ac:dyDescent="0.35">
      <c r="A42" s="180" t="s">
        <v>396</v>
      </c>
      <c r="B42" s="179"/>
    </row>
    <row r="43" spans="1:3" ht="16.2" thickBot="1" x14ac:dyDescent="0.35">
      <c r="A43" s="180" t="s">
        <v>397</v>
      </c>
      <c r="B43" s="182">
        <f>B42/$B$27</f>
        <v>0</v>
      </c>
    </row>
    <row r="44" spans="1:3" ht="16.2" thickBot="1" x14ac:dyDescent="0.35">
      <c r="A44" s="180" t="s">
        <v>398</v>
      </c>
      <c r="B44" s="179"/>
      <c r="C44" s="160">
        <v>1</v>
      </c>
    </row>
    <row r="45" spans="1:3" ht="16.2" thickBot="1" x14ac:dyDescent="0.35">
      <c r="A45" s="180" t="s">
        <v>399</v>
      </c>
      <c r="B45" s="179"/>
      <c r="C45" s="160">
        <v>2</v>
      </c>
    </row>
    <row r="46" spans="1:3" ht="16.2" thickBot="1" x14ac:dyDescent="0.35">
      <c r="A46" s="180" t="s">
        <v>396</v>
      </c>
      <c r="B46" s="179"/>
    </row>
    <row r="47" spans="1:3" ht="16.2" thickBot="1" x14ac:dyDescent="0.35">
      <c r="A47" s="180" t="s">
        <v>397</v>
      </c>
      <c r="B47" s="182">
        <f>B46/$B$27</f>
        <v>0</v>
      </c>
    </row>
    <row r="48" spans="1:3" ht="16.2" thickBot="1" x14ac:dyDescent="0.35">
      <c r="A48" s="180" t="s">
        <v>398</v>
      </c>
      <c r="B48" s="179"/>
      <c r="C48" s="160">
        <v>1</v>
      </c>
    </row>
    <row r="49" spans="1:3" ht="16.2" thickBot="1" x14ac:dyDescent="0.35">
      <c r="A49" s="180" t="s">
        <v>399</v>
      </c>
      <c r="B49" s="179"/>
      <c r="C49" s="160">
        <v>2</v>
      </c>
    </row>
    <row r="50" spans="1:3" ht="16.2" thickBot="1" x14ac:dyDescent="0.35">
      <c r="A50" s="180" t="s">
        <v>396</v>
      </c>
      <c r="B50" s="179"/>
    </row>
    <row r="51" spans="1:3" ht="16.2" thickBot="1" x14ac:dyDescent="0.35">
      <c r="A51" s="180" t="s">
        <v>397</v>
      </c>
      <c r="B51" s="182">
        <f>B50/$B$27</f>
        <v>0</v>
      </c>
    </row>
    <row r="52" spans="1:3" ht="16.2" thickBot="1" x14ac:dyDescent="0.35">
      <c r="A52" s="180" t="s">
        <v>398</v>
      </c>
      <c r="B52" s="179"/>
      <c r="C52" s="160">
        <v>1</v>
      </c>
    </row>
    <row r="53" spans="1:3" ht="16.2" thickBot="1" x14ac:dyDescent="0.35">
      <c r="A53" s="180" t="s">
        <v>399</v>
      </c>
      <c r="B53" s="179"/>
      <c r="C53" s="160">
        <v>2</v>
      </c>
    </row>
    <row r="54" spans="1:3" ht="16.2" thickBot="1" x14ac:dyDescent="0.35">
      <c r="A54" s="180" t="s">
        <v>396</v>
      </c>
      <c r="B54" s="179"/>
    </row>
    <row r="55" spans="1:3" ht="16.2" thickBot="1" x14ac:dyDescent="0.35">
      <c r="A55" s="180" t="s">
        <v>397</v>
      </c>
      <c r="B55" s="182">
        <f>B54/$B$27</f>
        <v>0</v>
      </c>
    </row>
    <row r="56" spans="1:3" ht="16.2" thickBot="1" x14ac:dyDescent="0.35">
      <c r="A56" s="180" t="s">
        <v>398</v>
      </c>
      <c r="B56" s="179"/>
      <c r="C56" s="160">
        <v>1</v>
      </c>
    </row>
    <row r="57" spans="1:3" ht="16.2" thickBot="1" x14ac:dyDescent="0.35">
      <c r="A57" s="180" t="s">
        <v>399</v>
      </c>
      <c r="B57" s="179"/>
      <c r="C57" s="160">
        <v>2</v>
      </c>
    </row>
    <row r="58" spans="1:3" ht="28.2" thickBot="1" x14ac:dyDescent="0.35">
      <c r="A58" s="181" t="s">
        <v>401</v>
      </c>
      <c r="B58" s="179">
        <f>B59+B63+B67+B71</f>
        <v>0</v>
      </c>
    </row>
    <row r="59" spans="1:3" ht="16.2" thickBot="1" x14ac:dyDescent="0.35">
      <c r="A59" s="180" t="s">
        <v>396</v>
      </c>
      <c r="B59" s="179"/>
    </row>
    <row r="60" spans="1:3" ht="16.2" thickBot="1" x14ac:dyDescent="0.35">
      <c r="A60" s="180" t="s">
        <v>397</v>
      </c>
      <c r="B60" s="182">
        <f>B59/$B$27</f>
        <v>0</v>
      </c>
    </row>
    <row r="61" spans="1:3" ht="16.2" thickBot="1" x14ac:dyDescent="0.35">
      <c r="A61" s="180" t="s">
        <v>398</v>
      </c>
      <c r="B61" s="179"/>
      <c r="C61" s="160">
        <v>1</v>
      </c>
    </row>
    <row r="62" spans="1:3" ht="16.2" thickBot="1" x14ac:dyDescent="0.35">
      <c r="A62" s="180" t="s">
        <v>399</v>
      </c>
      <c r="B62" s="179"/>
      <c r="C62" s="160">
        <v>2</v>
      </c>
    </row>
    <row r="63" spans="1:3" ht="16.2" thickBot="1" x14ac:dyDescent="0.35">
      <c r="A63" s="180" t="s">
        <v>396</v>
      </c>
      <c r="B63" s="179"/>
    </row>
    <row r="64" spans="1:3" ht="16.2" thickBot="1" x14ac:dyDescent="0.35">
      <c r="A64" s="180" t="s">
        <v>397</v>
      </c>
      <c r="B64" s="182">
        <f>B63/$B$27</f>
        <v>0</v>
      </c>
    </row>
    <row r="65" spans="1:3" ht="16.2" thickBot="1" x14ac:dyDescent="0.35">
      <c r="A65" s="180" t="s">
        <v>398</v>
      </c>
      <c r="B65" s="179"/>
      <c r="C65" s="160">
        <v>1</v>
      </c>
    </row>
    <row r="66" spans="1:3" ht="16.2" thickBot="1" x14ac:dyDescent="0.35">
      <c r="A66" s="180" t="s">
        <v>399</v>
      </c>
      <c r="B66" s="179"/>
      <c r="C66" s="160">
        <v>2</v>
      </c>
    </row>
    <row r="67" spans="1:3" ht="16.2" thickBot="1" x14ac:dyDescent="0.35">
      <c r="A67" s="180" t="s">
        <v>396</v>
      </c>
      <c r="B67" s="179"/>
    </row>
    <row r="68" spans="1:3" ht="16.2" thickBot="1" x14ac:dyDescent="0.35">
      <c r="A68" s="180" t="s">
        <v>397</v>
      </c>
      <c r="B68" s="182">
        <f>B67/$B$27</f>
        <v>0</v>
      </c>
    </row>
    <row r="69" spans="1:3" ht="16.2" thickBot="1" x14ac:dyDescent="0.35">
      <c r="A69" s="180" t="s">
        <v>398</v>
      </c>
      <c r="B69" s="179"/>
      <c r="C69" s="160">
        <v>1</v>
      </c>
    </row>
    <row r="70" spans="1:3" ht="16.2" thickBot="1" x14ac:dyDescent="0.35">
      <c r="A70" s="180" t="s">
        <v>399</v>
      </c>
      <c r="B70" s="179"/>
      <c r="C70" s="160">
        <v>2</v>
      </c>
    </row>
    <row r="71" spans="1:3" ht="16.2" thickBot="1" x14ac:dyDescent="0.35">
      <c r="A71" s="180" t="s">
        <v>396</v>
      </c>
      <c r="B71" s="179"/>
    </row>
    <row r="72" spans="1:3" ht="16.2" thickBot="1" x14ac:dyDescent="0.35">
      <c r="A72" s="180" t="s">
        <v>397</v>
      </c>
      <c r="B72" s="182">
        <f>B71/$B$27</f>
        <v>0</v>
      </c>
    </row>
    <row r="73" spans="1:3" ht="16.2" thickBot="1" x14ac:dyDescent="0.35">
      <c r="A73" s="180" t="s">
        <v>398</v>
      </c>
      <c r="B73" s="179"/>
      <c r="C73" s="160">
        <v>1</v>
      </c>
    </row>
    <row r="74" spans="1:3" ht="16.2" thickBot="1" x14ac:dyDescent="0.35">
      <c r="A74" s="180" t="s">
        <v>399</v>
      </c>
      <c r="B74" s="179"/>
      <c r="C74" s="160">
        <v>2</v>
      </c>
    </row>
    <row r="75" spans="1:3" ht="28.2" thickBot="1" x14ac:dyDescent="0.35">
      <c r="A75" s="183" t="s">
        <v>402</v>
      </c>
      <c r="B75" s="184"/>
    </row>
    <row r="76" spans="1:3" ht="16.2" thickBot="1" x14ac:dyDescent="0.35">
      <c r="A76" s="185" t="s">
        <v>394</v>
      </c>
      <c r="B76" s="184"/>
    </row>
    <row r="77" spans="1:3" ht="16.2" thickBot="1" x14ac:dyDescent="0.35">
      <c r="A77" s="185" t="s">
        <v>403</v>
      </c>
      <c r="B77" s="184"/>
    </row>
    <row r="78" spans="1:3" ht="16.2" thickBot="1" x14ac:dyDescent="0.35">
      <c r="A78" s="185" t="s">
        <v>404</v>
      </c>
      <c r="B78" s="184"/>
    </row>
    <row r="79" spans="1:3" ht="16.2" thickBot="1" x14ac:dyDescent="0.35">
      <c r="A79" s="185" t="s">
        <v>405</v>
      </c>
      <c r="B79" s="184"/>
    </row>
    <row r="80" spans="1:3" ht="16.2" thickBot="1" x14ac:dyDescent="0.35">
      <c r="A80" s="175" t="s">
        <v>406</v>
      </c>
      <c r="B80" s="186">
        <f>B81/$B$27</f>
        <v>2.2568357080687391E-2</v>
      </c>
    </row>
    <row r="81" spans="1:2" ht="16.2" thickBot="1" x14ac:dyDescent="0.35">
      <c r="A81" s="175" t="s">
        <v>407</v>
      </c>
      <c r="B81" s="187">
        <f xml:space="preserve"> SUMIF(C33:C74, 1,B33:B74)</f>
        <v>27.01102436</v>
      </c>
    </row>
    <row r="82" spans="1:2" ht="16.2" thickBot="1" x14ac:dyDescent="0.35">
      <c r="A82" s="175" t="s">
        <v>408</v>
      </c>
      <c r="B82" s="186">
        <f>B83/$B$27</f>
        <v>1.6309009246196451E-2</v>
      </c>
    </row>
    <row r="83" spans="1:2" ht="16.2" thickBot="1" x14ac:dyDescent="0.35">
      <c r="A83" s="176" t="s">
        <v>409</v>
      </c>
      <c r="B83" s="187">
        <f xml:space="preserve"> SUMIF(C35:C76, 2,B35:B76)</f>
        <v>19.519500000000001</v>
      </c>
    </row>
    <row r="84" spans="1:2" x14ac:dyDescent="0.3">
      <c r="A84" s="183" t="s">
        <v>410</v>
      </c>
      <c r="B84" s="402" t="s">
        <v>411</v>
      </c>
    </row>
    <row r="85" spans="1:2" x14ac:dyDescent="0.3">
      <c r="A85" s="188" t="s">
        <v>412</v>
      </c>
      <c r="B85" s="403"/>
    </row>
    <row r="86" spans="1:2" x14ac:dyDescent="0.3">
      <c r="A86" s="188" t="s">
        <v>413</v>
      </c>
      <c r="B86" s="403"/>
    </row>
    <row r="87" spans="1:2" x14ac:dyDescent="0.3">
      <c r="A87" s="188" t="s">
        <v>414</v>
      </c>
      <c r="B87" s="403"/>
    </row>
    <row r="88" spans="1:2" x14ac:dyDescent="0.3">
      <c r="A88" s="188" t="s">
        <v>415</v>
      </c>
      <c r="B88" s="403"/>
    </row>
    <row r="89" spans="1:2" ht="16.2" thickBot="1" x14ac:dyDescent="0.35">
      <c r="A89" s="189" t="s">
        <v>416</v>
      </c>
      <c r="B89" s="404"/>
    </row>
    <row r="90" spans="1:2" ht="28.2" thickBot="1" x14ac:dyDescent="0.35">
      <c r="A90" s="185" t="s">
        <v>417</v>
      </c>
      <c r="B90" s="190"/>
    </row>
    <row r="91" spans="1:2" ht="28.2" thickBot="1" x14ac:dyDescent="0.35">
      <c r="A91" s="175" t="s">
        <v>418</v>
      </c>
      <c r="B91" s="190"/>
    </row>
    <row r="92" spans="1:2" ht="16.2" thickBot="1" x14ac:dyDescent="0.35">
      <c r="A92" s="185" t="s">
        <v>394</v>
      </c>
      <c r="B92" s="191"/>
    </row>
    <row r="93" spans="1:2" ht="16.2" thickBot="1" x14ac:dyDescent="0.35">
      <c r="A93" s="185" t="s">
        <v>419</v>
      </c>
      <c r="B93" s="190"/>
    </row>
    <row r="94" spans="1:2" ht="16.2" thickBot="1" x14ac:dyDescent="0.35">
      <c r="A94" s="185" t="s">
        <v>420</v>
      </c>
      <c r="B94" s="191"/>
    </row>
    <row r="95" spans="1:2" ht="28.2" thickBot="1" x14ac:dyDescent="0.35">
      <c r="A95" s="192" t="s">
        <v>421</v>
      </c>
      <c r="B95" s="193" t="s">
        <v>422</v>
      </c>
    </row>
    <row r="96" spans="1:2" ht="16.2" thickBot="1" x14ac:dyDescent="0.35">
      <c r="A96" s="175" t="s">
        <v>423</v>
      </c>
      <c r="B96" s="194"/>
    </row>
    <row r="97" spans="1:2" ht="16.2" thickBot="1" x14ac:dyDescent="0.35">
      <c r="A97" s="188" t="s">
        <v>424</v>
      </c>
      <c r="B97" s="195"/>
    </row>
    <row r="98" spans="1:2" ht="16.2" thickBot="1" x14ac:dyDescent="0.35">
      <c r="A98" s="188" t="s">
        <v>425</v>
      </c>
      <c r="B98" s="195"/>
    </row>
    <row r="99" spans="1:2" ht="16.2" thickBot="1" x14ac:dyDescent="0.35">
      <c r="A99" s="188" t="s">
        <v>426</v>
      </c>
      <c r="B99" s="195"/>
    </row>
    <row r="100" spans="1:2" ht="42" thickBot="1" x14ac:dyDescent="0.35">
      <c r="A100" s="196" t="s">
        <v>427</v>
      </c>
      <c r="B100" s="191" t="s">
        <v>428</v>
      </c>
    </row>
    <row r="101" spans="1:2" ht="27.6" x14ac:dyDescent="0.3">
      <c r="A101" s="183" t="s">
        <v>429</v>
      </c>
      <c r="B101" s="402" t="s">
        <v>430</v>
      </c>
    </row>
    <row r="102" spans="1:2" x14ac:dyDescent="0.3">
      <c r="A102" s="188" t="s">
        <v>431</v>
      </c>
      <c r="B102" s="403"/>
    </row>
    <row r="103" spans="1:2" x14ac:dyDescent="0.3">
      <c r="A103" s="188" t="s">
        <v>432</v>
      </c>
      <c r="B103" s="403"/>
    </row>
    <row r="104" spans="1:2" x14ac:dyDescent="0.3">
      <c r="A104" s="188" t="s">
        <v>433</v>
      </c>
      <c r="B104" s="403"/>
    </row>
    <row r="105" spans="1:2" x14ac:dyDescent="0.3">
      <c r="A105" s="188" t="s">
        <v>434</v>
      </c>
      <c r="B105" s="403"/>
    </row>
    <row r="106" spans="1:2" ht="16.2" thickBot="1" x14ac:dyDescent="0.35">
      <c r="A106" s="197" t="s">
        <v>435</v>
      </c>
      <c r="B106" s="404"/>
    </row>
    <row r="109" spans="1:2" x14ac:dyDescent="0.3">
      <c r="A109" s="198"/>
      <c r="B109" s="199"/>
    </row>
    <row r="110" spans="1:2" x14ac:dyDescent="0.3">
      <c r="B110" s="200"/>
    </row>
    <row r="111" spans="1:2" x14ac:dyDescent="0.3">
      <c r="B111" s="201"/>
    </row>
  </sheetData>
  <customSheetViews>
    <customSheetView guid="{C290BBE0-3C98-461A-94BD-C632345D89F6}"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10">
      <selection activeCell="A25" sqref="A25"/>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3622047244094491" right="0.23622047244094491" top="0.74803149606299213" bottom="0.74803149606299213" header="0.31496062992125984" footer="0.31496062992125984"/>
  <pageSetup paperSize="8" scale="37" fitToHeight="3"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F4" zoomScale="80" zoomScaleSheetLayoutView="80" workbookViewId="0">
      <selection activeCell="G30" sqref="G30"/>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7" t="str">
        <f>'1. паспорт местоположение'!A5:C5</f>
        <v>Год раскрытия информации: 2023 год</v>
      </c>
      <c r="B4" s="287"/>
      <c r="C4" s="287"/>
      <c r="D4" s="287"/>
      <c r="E4" s="287"/>
      <c r="F4" s="287"/>
      <c r="G4" s="287"/>
      <c r="H4" s="287"/>
      <c r="I4" s="287"/>
      <c r="J4" s="287"/>
      <c r="K4" s="287"/>
      <c r="L4" s="287"/>
      <c r="M4" s="287"/>
      <c r="N4" s="287"/>
      <c r="O4" s="287"/>
      <c r="P4" s="287"/>
      <c r="Q4" s="287"/>
      <c r="R4" s="287"/>
      <c r="S4" s="287"/>
    </row>
    <row r="5" spans="1:28" s="8" customFormat="1" ht="15.6" x14ac:dyDescent="0.25">
      <c r="A5" s="12"/>
    </row>
    <row r="6" spans="1:28" s="8" customFormat="1" ht="17.399999999999999" x14ac:dyDescent="0.25">
      <c r="A6" s="291" t="s">
        <v>10</v>
      </c>
      <c r="B6" s="291"/>
      <c r="C6" s="291"/>
      <c r="D6" s="291"/>
      <c r="E6" s="291"/>
      <c r="F6" s="291"/>
      <c r="G6" s="291"/>
      <c r="H6" s="291"/>
      <c r="I6" s="291"/>
      <c r="J6" s="291"/>
      <c r="K6" s="291"/>
      <c r="L6" s="291"/>
      <c r="M6" s="291"/>
      <c r="N6" s="291"/>
      <c r="O6" s="291"/>
      <c r="P6" s="291"/>
      <c r="Q6" s="291"/>
      <c r="R6" s="291"/>
      <c r="S6" s="291"/>
      <c r="T6" s="10"/>
      <c r="U6" s="10"/>
      <c r="V6" s="10"/>
      <c r="W6" s="10"/>
      <c r="X6" s="10"/>
      <c r="Y6" s="10"/>
      <c r="Z6" s="10"/>
      <c r="AA6" s="10"/>
      <c r="AB6" s="10"/>
    </row>
    <row r="7" spans="1:28" s="8" customFormat="1" ht="17.399999999999999" x14ac:dyDescent="0.25">
      <c r="A7" s="291"/>
      <c r="B7" s="291"/>
      <c r="C7" s="291"/>
      <c r="D7" s="291"/>
      <c r="E7" s="291"/>
      <c r="F7" s="291"/>
      <c r="G7" s="291"/>
      <c r="H7" s="291"/>
      <c r="I7" s="291"/>
      <c r="J7" s="291"/>
      <c r="K7" s="291"/>
      <c r="L7" s="291"/>
      <c r="M7" s="291"/>
      <c r="N7" s="291"/>
      <c r="O7" s="291"/>
      <c r="P7" s="291"/>
      <c r="Q7" s="291"/>
      <c r="R7" s="291"/>
      <c r="S7" s="291"/>
      <c r="T7" s="10"/>
      <c r="U7" s="10"/>
      <c r="V7" s="10"/>
      <c r="W7" s="10"/>
      <c r="X7" s="10"/>
      <c r="Y7" s="10"/>
      <c r="Z7" s="10"/>
      <c r="AA7" s="10"/>
      <c r="AB7" s="10"/>
    </row>
    <row r="8" spans="1:28" s="8" customFormat="1" ht="17.399999999999999" x14ac:dyDescent="0.25">
      <c r="A8" s="294" t="str">
        <f>'1. паспорт местоположение'!A9:C9</f>
        <v xml:space="preserve">Акционерное общество "Калининградская генерирующая компания" </v>
      </c>
      <c r="B8" s="294"/>
      <c r="C8" s="294"/>
      <c r="D8" s="294"/>
      <c r="E8" s="294"/>
      <c r="F8" s="294"/>
      <c r="G8" s="294"/>
      <c r="H8" s="294"/>
      <c r="I8" s="294"/>
      <c r="J8" s="294"/>
      <c r="K8" s="294"/>
      <c r="L8" s="294"/>
      <c r="M8" s="294"/>
      <c r="N8" s="294"/>
      <c r="O8" s="294"/>
      <c r="P8" s="294"/>
      <c r="Q8" s="294"/>
      <c r="R8" s="294"/>
      <c r="S8" s="294"/>
      <c r="T8" s="10"/>
      <c r="U8" s="10"/>
      <c r="V8" s="10"/>
      <c r="W8" s="10"/>
      <c r="X8" s="10"/>
      <c r="Y8" s="10"/>
      <c r="Z8" s="10"/>
      <c r="AA8" s="10"/>
      <c r="AB8" s="10"/>
    </row>
    <row r="9" spans="1:28" s="8" customFormat="1" ht="17.399999999999999" x14ac:dyDescent="0.25">
      <c r="A9" s="288" t="s">
        <v>9</v>
      </c>
      <c r="B9" s="288"/>
      <c r="C9" s="288"/>
      <c r="D9" s="288"/>
      <c r="E9" s="288"/>
      <c r="F9" s="288"/>
      <c r="G9" s="288"/>
      <c r="H9" s="288"/>
      <c r="I9" s="288"/>
      <c r="J9" s="288"/>
      <c r="K9" s="288"/>
      <c r="L9" s="288"/>
      <c r="M9" s="288"/>
      <c r="N9" s="288"/>
      <c r="O9" s="288"/>
      <c r="P9" s="288"/>
      <c r="Q9" s="288"/>
      <c r="R9" s="288"/>
      <c r="S9" s="288"/>
      <c r="T9" s="10"/>
      <c r="U9" s="10"/>
      <c r="V9" s="10"/>
      <c r="W9" s="10"/>
      <c r="X9" s="10"/>
      <c r="Y9" s="10"/>
      <c r="Z9" s="10"/>
      <c r="AA9" s="10"/>
      <c r="AB9" s="10"/>
    </row>
    <row r="10" spans="1:28" s="8" customFormat="1" ht="17.399999999999999" x14ac:dyDescent="0.25">
      <c r="A10" s="291"/>
      <c r="B10" s="291"/>
      <c r="C10" s="291"/>
      <c r="D10" s="291"/>
      <c r="E10" s="291"/>
      <c r="F10" s="291"/>
      <c r="G10" s="291"/>
      <c r="H10" s="291"/>
      <c r="I10" s="291"/>
      <c r="J10" s="291"/>
      <c r="K10" s="291"/>
      <c r="L10" s="291"/>
      <c r="M10" s="291"/>
      <c r="N10" s="291"/>
      <c r="O10" s="291"/>
      <c r="P10" s="291"/>
      <c r="Q10" s="291"/>
      <c r="R10" s="291"/>
      <c r="S10" s="291"/>
      <c r="T10" s="10"/>
      <c r="U10" s="10"/>
      <c r="V10" s="10"/>
      <c r="W10" s="10"/>
      <c r="X10" s="10"/>
      <c r="Y10" s="10"/>
      <c r="Z10" s="10"/>
      <c r="AA10" s="10"/>
      <c r="AB10" s="10"/>
    </row>
    <row r="11" spans="1:28" s="8" customFormat="1" ht="17.399999999999999" x14ac:dyDescent="0.25">
      <c r="A11" s="294" t="str">
        <f>'1. паспорт местоположение'!A12:C12</f>
        <v>J_KGK_01</v>
      </c>
      <c r="B11" s="294"/>
      <c r="C11" s="294"/>
      <c r="D11" s="294"/>
      <c r="E11" s="294"/>
      <c r="F11" s="294"/>
      <c r="G11" s="294"/>
      <c r="H11" s="294"/>
      <c r="I11" s="294"/>
      <c r="J11" s="294"/>
      <c r="K11" s="294"/>
      <c r="L11" s="294"/>
      <c r="M11" s="294"/>
      <c r="N11" s="294"/>
      <c r="O11" s="294"/>
      <c r="P11" s="294"/>
      <c r="Q11" s="294"/>
      <c r="R11" s="294"/>
      <c r="S11" s="294"/>
      <c r="T11" s="10"/>
      <c r="U11" s="10"/>
      <c r="V11" s="10"/>
      <c r="W11" s="10"/>
      <c r="X11" s="10"/>
      <c r="Y11" s="10"/>
      <c r="Z11" s="10"/>
      <c r="AA11" s="10"/>
      <c r="AB11" s="10"/>
    </row>
    <row r="12" spans="1:28" s="8" customFormat="1" ht="17.399999999999999" x14ac:dyDescent="0.25">
      <c r="A12" s="288" t="s">
        <v>8</v>
      </c>
      <c r="B12" s="288"/>
      <c r="C12" s="288"/>
      <c r="D12" s="288"/>
      <c r="E12" s="288"/>
      <c r="F12" s="288"/>
      <c r="G12" s="288"/>
      <c r="H12" s="288"/>
      <c r="I12" s="288"/>
      <c r="J12" s="288"/>
      <c r="K12" s="288"/>
      <c r="L12" s="288"/>
      <c r="M12" s="288"/>
      <c r="N12" s="288"/>
      <c r="O12" s="288"/>
      <c r="P12" s="288"/>
      <c r="Q12" s="288"/>
      <c r="R12" s="288"/>
      <c r="S12" s="288"/>
      <c r="T12" s="10"/>
      <c r="U12" s="10"/>
      <c r="V12" s="10"/>
      <c r="W12" s="10"/>
      <c r="X12" s="10"/>
      <c r="Y12" s="10"/>
      <c r="Z12" s="10"/>
      <c r="AA12" s="10"/>
      <c r="AB12" s="10"/>
    </row>
    <row r="13" spans="1:28" s="8" customFormat="1" ht="15.75" customHeight="1" x14ac:dyDescent="0.25">
      <c r="A13" s="298"/>
      <c r="B13" s="298"/>
      <c r="C13" s="298"/>
      <c r="D13" s="298"/>
      <c r="E13" s="298"/>
      <c r="F13" s="298"/>
      <c r="G13" s="298"/>
      <c r="H13" s="298"/>
      <c r="I13" s="298"/>
      <c r="J13" s="298"/>
      <c r="K13" s="298"/>
      <c r="L13" s="298"/>
      <c r="M13" s="298"/>
      <c r="N13" s="298"/>
      <c r="O13" s="298"/>
      <c r="P13" s="298"/>
      <c r="Q13" s="298"/>
      <c r="R13" s="298"/>
      <c r="S13" s="298"/>
      <c r="T13" s="4"/>
      <c r="U13" s="4"/>
      <c r="V13" s="4"/>
      <c r="W13" s="4"/>
      <c r="X13" s="4"/>
      <c r="Y13" s="4"/>
      <c r="Z13" s="4"/>
      <c r="AA13" s="4"/>
      <c r="AB13" s="4"/>
    </row>
    <row r="14" spans="1:28" s="3" customFormat="1" ht="12" x14ac:dyDescent="0.25">
      <c r="A14" s="294" t="str">
        <f>'1. паспорт местоположение'!A15</f>
        <v>Реконструкция производственного объекта "Гусевская ТЭЦ" г. Гусев</v>
      </c>
      <c r="B14" s="294"/>
      <c r="C14" s="294"/>
      <c r="D14" s="294"/>
      <c r="E14" s="294"/>
      <c r="F14" s="294"/>
      <c r="G14" s="294"/>
      <c r="H14" s="294"/>
      <c r="I14" s="294"/>
      <c r="J14" s="294"/>
      <c r="K14" s="294"/>
      <c r="L14" s="294"/>
      <c r="M14" s="294"/>
      <c r="N14" s="294"/>
      <c r="O14" s="294"/>
      <c r="P14" s="294"/>
      <c r="Q14" s="294"/>
      <c r="R14" s="294"/>
      <c r="S14" s="294"/>
      <c r="T14" s="7"/>
      <c r="U14" s="7"/>
      <c r="V14" s="7"/>
      <c r="W14" s="7"/>
      <c r="X14" s="7"/>
      <c r="Y14" s="7"/>
      <c r="Z14" s="7"/>
      <c r="AA14" s="7"/>
      <c r="AB14" s="7"/>
    </row>
    <row r="15" spans="1:28" s="3" customFormat="1" ht="15" customHeight="1" x14ac:dyDescent="0.25">
      <c r="A15" s="288" t="s">
        <v>7</v>
      </c>
      <c r="B15" s="288"/>
      <c r="C15" s="288"/>
      <c r="D15" s="288"/>
      <c r="E15" s="288"/>
      <c r="F15" s="288"/>
      <c r="G15" s="288"/>
      <c r="H15" s="288"/>
      <c r="I15" s="288"/>
      <c r="J15" s="288"/>
      <c r="K15" s="288"/>
      <c r="L15" s="288"/>
      <c r="M15" s="288"/>
      <c r="N15" s="288"/>
      <c r="O15" s="288"/>
      <c r="P15" s="288"/>
      <c r="Q15" s="288"/>
      <c r="R15" s="288"/>
      <c r="S15" s="288"/>
      <c r="T15" s="5"/>
      <c r="U15" s="5"/>
      <c r="V15" s="5"/>
      <c r="W15" s="5"/>
      <c r="X15" s="5"/>
      <c r="Y15" s="5"/>
      <c r="Z15" s="5"/>
      <c r="AA15" s="5"/>
      <c r="AB15" s="5"/>
    </row>
    <row r="16" spans="1:28" s="3" customFormat="1" ht="15" customHeight="1" x14ac:dyDescent="0.25">
      <c r="A16" s="298"/>
      <c r="B16" s="298"/>
      <c r="C16" s="298"/>
      <c r="D16" s="298"/>
      <c r="E16" s="298"/>
      <c r="F16" s="298"/>
      <c r="G16" s="298"/>
      <c r="H16" s="298"/>
      <c r="I16" s="298"/>
      <c r="J16" s="298"/>
      <c r="K16" s="298"/>
      <c r="L16" s="298"/>
      <c r="M16" s="298"/>
      <c r="N16" s="298"/>
      <c r="O16" s="298"/>
      <c r="P16" s="298"/>
      <c r="Q16" s="298"/>
      <c r="R16" s="298"/>
      <c r="S16" s="298"/>
      <c r="T16" s="4"/>
      <c r="U16" s="4"/>
      <c r="V16" s="4"/>
      <c r="W16" s="4"/>
      <c r="X16" s="4"/>
      <c r="Y16" s="4"/>
    </row>
    <row r="17" spans="1:28" s="3" customFormat="1" ht="45.75" customHeight="1" x14ac:dyDescent="0.25">
      <c r="A17" s="289" t="s">
        <v>495</v>
      </c>
      <c r="B17" s="289"/>
      <c r="C17" s="289"/>
      <c r="D17" s="289"/>
      <c r="E17" s="289"/>
      <c r="F17" s="289"/>
      <c r="G17" s="289"/>
      <c r="H17" s="289"/>
      <c r="I17" s="289"/>
      <c r="J17" s="289"/>
      <c r="K17" s="289"/>
      <c r="L17" s="289"/>
      <c r="M17" s="289"/>
      <c r="N17" s="289"/>
      <c r="O17" s="289"/>
      <c r="P17" s="289"/>
      <c r="Q17" s="289"/>
      <c r="R17" s="289"/>
      <c r="S17" s="289"/>
      <c r="T17" s="6"/>
      <c r="U17" s="6"/>
      <c r="V17" s="6"/>
      <c r="W17" s="6"/>
      <c r="X17" s="6"/>
      <c r="Y17" s="6"/>
      <c r="Z17" s="6"/>
      <c r="AA17" s="6"/>
      <c r="AB17" s="6"/>
    </row>
    <row r="18" spans="1:28"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4"/>
      <c r="U18" s="4"/>
      <c r="V18" s="4"/>
      <c r="W18" s="4"/>
      <c r="X18" s="4"/>
      <c r="Y18" s="4"/>
    </row>
    <row r="19" spans="1:28" s="3" customFormat="1" ht="54" customHeight="1" x14ac:dyDescent="0.25">
      <c r="A19" s="293" t="s">
        <v>6</v>
      </c>
      <c r="B19" s="293" t="s">
        <v>104</v>
      </c>
      <c r="C19" s="295" t="s">
        <v>386</v>
      </c>
      <c r="D19" s="293" t="s">
        <v>385</v>
      </c>
      <c r="E19" s="293" t="s">
        <v>103</v>
      </c>
      <c r="F19" s="293" t="s">
        <v>102</v>
      </c>
      <c r="G19" s="293" t="s">
        <v>381</v>
      </c>
      <c r="H19" s="293" t="s">
        <v>101</v>
      </c>
      <c r="I19" s="293" t="s">
        <v>100</v>
      </c>
      <c r="J19" s="293" t="s">
        <v>99</v>
      </c>
      <c r="K19" s="293" t="s">
        <v>98</v>
      </c>
      <c r="L19" s="293" t="s">
        <v>97</v>
      </c>
      <c r="M19" s="293" t="s">
        <v>96</v>
      </c>
      <c r="N19" s="293" t="s">
        <v>95</v>
      </c>
      <c r="O19" s="293" t="s">
        <v>94</v>
      </c>
      <c r="P19" s="293" t="s">
        <v>93</v>
      </c>
      <c r="Q19" s="293" t="s">
        <v>384</v>
      </c>
      <c r="R19" s="293"/>
      <c r="S19" s="297" t="s">
        <v>488</v>
      </c>
      <c r="T19" s="4"/>
      <c r="U19" s="4"/>
      <c r="V19" s="4"/>
      <c r="W19" s="4"/>
      <c r="X19" s="4"/>
      <c r="Y19" s="4"/>
    </row>
    <row r="20" spans="1:28" s="3" customFormat="1" ht="180.75" customHeight="1" x14ac:dyDescent="0.25">
      <c r="A20" s="293"/>
      <c r="B20" s="293"/>
      <c r="C20" s="296"/>
      <c r="D20" s="293"/>
      <c r="E20" s="293"/>
      <c r="F20" s="293"/>
      <c r="G20" s="293"/>
      <c r="H20" s="293"/>
      <c r="I20" s="293"/>
      <c r="J20" s="293"/>
      <c r="K20" s="293"/>
      <c r="L20" s="293"/>
      <c r="M20" s="293"/>
      <c r="N20" s="293"/>
      <c r="O20" s="293"/>
      <c r="P20" s="293"/>
      <c r="Q20" s="26" t="s">
        <v>382</v>
      </c>
      <c r="R20" s="27" t="s">
        <v>383</v>
      </c>
      <c r="S20" s="297"/>
      <c r="T20" s="4"/>
      <c r="U20" s="4"/>
      <c r="V20" s="4"/>
      <c r="W20" s="4"/>
      <c r="X20" s="4"/>
      <c r="Y20" s="4"/>
    </row>
    <row r="21" spans="1:28" s="3" customFormat="1" ht="18" x14ac:dyDescent="0.25">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4"/>
      <c r="U21" s="4"/>
      <c r="V21" s="4"/>
      <c r="W21" s="4"/>
      <c r="X21" s="4"/>
      <c r="Y21" s="4"/>
    </row>
    <row r="22" spans="1:28" s="3" customFormat="1" ht="32.25" customHeight="1" x14ac:dyDescent="0.25">
      <c r="A22" s="26"/>
      <c r="B22" s="28" t="s">
        <v>92</v>
      </c>
      <c r="C22" s="28"/>
      <c r="D22" s="28"/>
      <c r="E22" s="28" t="s">
        <v>91</v>
      </c>
      <c r="F22" s="28" t="s">
        <v>90</v>
      </c>
      <c r="G22" s="28" t="s">
        <v>489</v>
      </c>
      <c r="H22" s="28" t="s">
        <v>556</v>
      </c>
      <c r="I22" s="28" t="s">
        <v>556</v>
      </c>
      <c r="J22" s="28" t="s">
        <v>556</v>
      </c>
      <c r="K22" s="28" t="s">
        <v>556</v>
      </c>
      <c r="L22" s="28" t="s">
        <v>556</v>
      </c>
      <c r="M22" s="28" t="s">
        <v>556</v>
      </c>
      <c r="N22" s="28" t="s">
        <v>556</v>
      </c>
      <c r="O22" s="28" t="s">
        <v>556</v>
      </c>
      <c r="P22" s="28" t="s">
        <v>556</v>
      </c>
      <c r="Q22" s="28" t="s">
        <v>556</v>
      </c>
      <c r="R22" s="28" t="s">
        <v>556</v>
      </c>
      <c r="S22" s="28" t="s">
        <v>556</v>
      </c>
      <c r="T22" s="4"/>
      <c r="U22" s="4"/>
      <c r="V22" s="4"/>
      <c r="W22" s="4"/>
      <c r="X22" s="4"/>
      <c r="Y22" s="4"/>
    </row>
    <row r="23" spans="1:28" ht="20.25" customHeight="1" x14ac:dyDescent="0.3">
      <c r="A23" s="88"/>
      <c r="B23" s="28" t="s">
        <v>379</v>
      </c>
      <c r="C23" s="28"/>
      <c r="D23" s="28"/>
      <c r="E23" s="88" t="s">
        <v>380</v>
      </c>
      <c r="F23" s="88" t="s">
        <v>380</v>
      </c>
      <c r="G23" s="88" t="s">
        <v>380</v>
      </c>
      <c r="H23" s="88"/>
      <c r="I23" s="88"/>
      <c r="J23" s="88"/>
      <c r="K23" s="88"/>
      <c r="L23" s="88"/>
      <c r="M23" s="88"/>
      <c r="N23" s="88"/>
      <c r="O23" s="88"/>
      <c r="P23" s="88"/>
      <c r="Q23" s="89"/>
      <c r="R23" s="2"/>
      <c r="S23" s="2"/>
    </row>
  </sheetData>
  <customSheetViews>
    <customSheetView guid="{C290BBE0-3C98-461A-94BD-C632345D89F6}"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G30" sqref="G30"/>
      <pageMargins left="0.70866141732283472" right="0.70866141732283472" top="0.74803149606299213" bottom="0.74803149606299213" header="0.31496062992125984" footer="0.31496062992125984"/>
      <pageSetup paperSize="8" scale="33" orientation="landscape" r:id="rId2"/>
    </customSheetView>
    <customSheetView guid="{39B71E68-BF27-4D0E-9B8B-6F4286FA19B0}" scale="80" showPageBreaks="1" fitToPage="1" printArea="1" view="pageBreakPreview" topLeftCell="F25">
      <selection activeCell="G30" sqref="G30"/>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42"/>
  <sheetViews>
    <sheetView view="pageBreakPreview" topLeftCell="A4" zoomScale="85" zoomScaleNormal="60" zoomScaleSheetLayoutView="85" workbookViewId="0">
      <selection activeCell="A6" sqref="A6:T6"/>
    </sheetView>
  </sheetViews>
  <sheetFormatPr defaultColWidth="10.6640625" defaultRowHeight="15.6" x14ac:dyDescent="0.3"/>
  <cols>
    <col min="1" max="1" width="9.5546875" style="32" customWidth="1"/>
    <col min="2" max="2" width="8.6640625" style="32" customWidth="1"/>
    <col min="3" max="3" width="12.6640625" style="32" customWidth="1"/>
    <col min="4" max="4" width="16.109375" style="32" customWidth="1"/>
    <col min="5" max="5" width="11.109375" style="32" customWidth="1"/>
    <col min="6" max="6" width="11" style="32" customWidth="1"/>
    <col min="7" max="8" width="8.6640625" style="32" customWidth="1"/>
    <col min="9" max="9" width="7.33203125" style="32" customWidth="1"/>
    <col min="10" max="10" width="9.33203125" style="32" customWidth="1"/>
    <col min="11" max="11" width="10.33203125" style="32" customWidth="1"/>
    <col min="12" max="15" width="8.6640625" style="32" customWidth="1"/>
    <col min="16" max="16" width="19.44140625" style="32" customWidth="1"/>
    <col min="17" max="17" width="21.6640625" style="32" customWidth="1"/>
    <col min="18" max="18" width="22" style="32" customWidth="1"/>
    <col min="19" max="19" width="19.6640625" style="32" customWidth="1"/>
    <col min="20" max="20" width="18.44140625" style="32" customWidth="1"/>
    <col min="21" max="237" width="10.6640625" style="32"/>
    <col min="238" max="242" width="15.6640625" style="32" customWidth="1"/>
    <col min="243" max="246" width="12.6640625" style="32" customWidth="1"/>
    <col min="247" max="250" width="15.6640625" style="32" customWidth="1"/>
    <col min="251" max="251" width="22.88671875" style="32" customWidth="1"/>
    <col min="252" max="252" width="20.6640625" style="32" customWidth="1"/>
    <col min="253" max="253" width="16.6640625" style="32" customWidth="1"/>
    <col min="254" max="493" width="10.6640625" style="32"/>
    <col min="494" max="498" width="15.6640625" style="32" customWidth="1"/>
    <col min="499" max="502" width="12.6640625" style="32" customWidth="1"/>
    <col min="503" max="506" width="15.6640625" style="32" customWidth="1"/>
    <col min="507" max="507" width="22.88671875" style="32" customWidth="1"/>
    <col min="508" max="508" width="20.6640625" style="32" customWidth="1"/>
    <col min="509" max="509" width="16.6640625" style="32" customWidth="1"/>
    <col min="510" max="749" width="10.6640625" style="32"/>
    <col min="750" max="754" width="15.6640625" style="32" customWidth="1"/>
    <col min="755" max="758" width="12.6640625" style="32" customWidth="1"/>
    <col min="759" max="762" width="15.6640625" style="32" customWidth="1"/>
    <col min="763" max="763" width="22.88671875" style="32" customWidth="1"/>
    <col min="764" max="764" width="20.6640625" style="32" customWidth="1"/>
    <col min="765" max="765" width="16.6640625" style="32" customWidth="1"/>
    <col min="766" max="1005" width="10.6640625" style="32"/>
    <col min="1006" max="1010" width="15.6640625" style="32" customWidth="1"/>
    <col min="1011" max="1014" width="12.6640625" style="32" customWidth="1"/>
    <col min="1015" max="1018" width="15.6640625" style="32" customWidth="1"/>
    <col min="1019" max="1019" width="22.88671875" style="32" customWidth="1"/>
    <col min="1020" max="1020" width="20.6640625" style="32" customWidth="1"/>
    <col min="1021" max="1021" width="16.6640625" style="32" customWidth="1"/>
    <col min="1022" max="1261" width="10.6640625" style="32"/>
    <col min="1262" max="1266" width="15.6640625" style="32" customWidth="1"/>
    <col min="1267" max="1270" width="12.6640625" style="32" customWidth="1"/>
    <col min="1271" max="1274" width="15.6640625" style="32" customWidth="1"/>
    <col min="1275" max="1275" width="22.88671875" style="32" customWidth="1"/>
    <col min="1276" max="1276" width="20.6640625" style="32" customWidth="1"/>
    <col min="1277" max="1277" width="16.6640625" style="32" customWidth="1"/>
    <col min="1278" max="1517" width="10.6640625" style="32"/>
    <col min="1518" max="1522" width="15.6640625" style="32" customWidth="1"/>
    <col min="1523" max="1526" width="12.6640625" style="32" customWidth="1"/>
    <col min="1527" max="1530" width="15.6640625" style="32" customWidth="1"/>
    <col min="1531" max="1531" width="22.88671875" style="32" customWidth="1"/>
    <col min="1532" max="1532" width="20.6640625" style="32" customWidth="1"/>
    <col min="1533" max="1533" width="16.6640625" style="32" customWidth="1"/>
    <col min="1534" max="1773" width="10.6640625" style="32"/>
    <col min="1774" max="1778" width="15.6640625" style="32" customWidth="1"/>
    <col min="1779" max="1782" width="12.6640625" style="32" customWidth="1"/>
    <col min="1783" max="1786" width="15.6640625" style="32" customWidth="1"/>
    <col min="1787" max="1787" width="22.88671875" style="32" customWidth="1"/>
    <col min="1788" max="1788" width="20.6640625" style="32" customWidth="1"/>
    <col min="1789" max="1789" width="16.6640625" style="32" customWidth="1"/>
    <col min="1790" max="2029" width="10.6640625" style="32"/>
    <col min="2030" max="2034" width="15.6640625" style="32" customWidth="1"/>
    <col min="2035" max="2038" width="12.6640625" style="32" customWidth="1"/>
    <col min="2039" max="2042" width="15.6640625" style="32" customWidth="1"/>
    <col min="2043" max="2043" width="22.88671875" style="32" customWidth="1"/>
    <col min="2044" max="2044" width="20.6640625" style="32" customWidth="1"/>
    <col min="2045" max="2045" width="16.6640625" style="32" customWidth="1"/>
    <col min="2046" max="2285" width="10.6640625" style="32"/>
    <col min="2286" max="2290" width="15.6640625" style="32" customWidth="1"/>
    <col min="2291" max="2294" width="12.6640625" style="32" customWidth="1"/>
    <col min="2295" max="2298" width="15.6640625" style="32" customWidth="1"/>
    <col min="2299" max="2299" width="22.88671875" style="32" customWidth="1"/>
    <col min="2300" max="2300" width="20.6640625" style="32" customWidth="1"/>
    <col min="2301" max="2301" width="16.6640625" style="32" customWidth="1"/>
    <col min="2302" max="2541" width="10.6640625" style="32"/>
    <col min="2542" max="2546" width="15.6640625" style="32" customWidth="1"/>
    <col min="2547" max="2550" width="12.6640625" style="32" customWidth="1"/>
    <col min="2551" max="2554" width="15.6640625" style="32" customWidth="1"/>
    <col min="2555" max="2555" width="22.88671875" style="32" customWidth="1"/>
    <col min="2556" max="2556" width="20.6640625" style="32" customWidth="1"/>
    <col min="2557" max="2557" width="16.6640625" style="32" customWidth="1"/>
    <col min="2558" max="2797" width="10.6640625" style="32"/>
    <col min="2798" max="2802" width="15.6640625" style="32" customWidth="1"/>
    <col min="2803" max="2806" width="12.6640625" style="32" customWidth="1"/>
    <col min="2807" max="2810" width="15.6640625" style="32" customWidth="1"/>
    <col min="2811" max="2811" width="22.88671875" style="32" customWidth="1"/>
    <col min="2812" max="2812" width="20.6640625" style="32" customWidth="1"/>
    <col min="2813" max="2813" width="16.6640625" style="32" customWidth="1"/>
    <col min="2814" max="3053" width="10.6640625" style="32"/>
    <col min="3054" max="3058" width="15.6640625" style="32" customWidth="1"/>
    <col min="3059" max="3062" width="12.6640625" style="32" customWidth="1"/>
    <col min="3063" max="3066" width="15.6640625" style="32" customWidth="1"/>
    <col min="3067" max="3067" width="22.88671875" style="32" customWidth="1"/>
    <col min="3068" max="3068" width="20.6640625" style="32" customWidth="1"/>
    <col min="3069" max="3069" width="16.6640625" style="32" customWidth="1"/>
    <col min="3070" max="3309" width="10.6640625" style="32"/>
    <col min="3310" max="3314" width="15.6640625" style="32" customWidth="1"/>
    <col min="3315" max="3318" width="12.6640625" style="32" customWidth="1"/>
    <col min="3319" max="3322" width="15.6640625" style="32" customWidth="1"/>
    <col min="3323" max="3323" width="22.88671875" style="32" customWidth="1"/>
    <col min="3324" max="3324" width="20.6640625" style="32" customWidth="1"/>
    <col min="3325" max="3325" width="16.6640625" style="32" customWidth="1"/>
    <col min="3326" max="3565" width="10.6640625" style="32"/>
    <col min="3566" max="3570" width="15.6640625" style="32" customWidth="1"/>
    <col min="3571" max="3574" width="12.6640625" style="32" customWidth="1"/>
    <col min="3575" max="3578" width="15.6640625" style="32" customWidth="1"/>
    <col min="3579" max="3579" width="22.88671875" style="32" customWidth="1"/>
    <col min="3580" max="3580" width="20.6640625" style="32" customWidth="1"/>
    <col min="3581" max="3581" width="16.6640625" style="32" customWidth="1"/>
    <col min="3582" max="3821" width="10.6640625" style="32"/>
    <col min="3822" max="3826" width="15.6640625" style="32" customWidth="1"/>
    <col min="3827" max="3830" width="12.6640625" style="32" customWidth="1"/>
    <col min="3831" max="3834" width="15.6640625" style="32" customWidth="1"/>
    <col min="3835" max="3835" width="22.88671875" style="32" customWidth="1"/>
    <col min="3836" max="3836" width="20.6640625" style="32" customWidth="1"/>
    <col min="3837" max="3837" width="16.6640625" style="32" customWidth="1"/>
    <col min="3838" max="4077" width="10.6640625" style="32"/>
    <col min="4078" max="4082" width="15.6640625" style="32" customWidth="1"/>
    <col min="4083" max="4086" width="12.6640625" style="32" customWidth="1"/>
    <col min="4087" max="4090" width="15.6640625" style="32" customWidth="1"/>
    <col min="4091" max="4091" width="22.88671875" style="32" customWidth="1"/>
    <col min="4092" max="4092" width="20.6640625" style="32" customWidth="1"/>
    <col min="4093" max="4093" width="16.6640625" style="32" customWidth="1"/>
    <col min="4094" max="4333" width="10.6640625" style="32"/>
    <col min="4334" max="4338" width="15.6640625" style="32" customWidth="1"/>
    <col min="4339" max="4342" width="12.6640625" style="32" customWidth="1"/>
    <col min="4343" max="4346" width="15.6640625" style="32" customWidth="1"/>
    <col min="4347" max="4347" width="22.88671875" style="32" customWidth="1"/>
    <col min="4348" max="4348" width="20.6640625" style="32" customWidth="1"/>
    <col min="4349" max="4349" width="16.6640625" style="32" customWidth="1"/>
    <col min="4350" max="4589" width="10.6640625" style="32"/>
    <col min="4590" max="4594" width="15.6640625" style="32" customWidth="1"/>
    <col min="4595" max="4598" width="12.6640625" style="32" customWidth="1"/>
    <col min="4599" max="4602" width="15.6640625" style="32" customWidth="1"/>
    <col min="4603" max="4603" width="22.88671875" style="32" customWidth="1"/>
    <col min="4604" max="4604" width="20.6640625" style="32" customWidth="1"/>
    <col min="4605" max="4605" width="16.6640625" style="32" customWidth="1"/>
    <col min="4606" max="4845" width="10.6640625" style="32"/>
    <col min="4846" max="4850" width="15.6640625" style="32" customWidth="1"/>
    <col min="4851" max="4854" width="12.6640625" style="32" customWidth="1"/>
    <col min="4855" max="4858" width="15.6640625" style="32" customWidth="1"/>
    <col min="4859" max="4859" width="22.88671875" style="32" customWidth="1"/>
    <col min="4860" max="4860" width="20.6640625" style="32" customWidth="1"/>
    <col min="4861" max="4861" width="16.6640625" style="32" customWidth="1"/>
    <col min="4862" max="5101" width="10.6640625" style="32"/>
    <col min="5102" max="5106" width="15.6640625" style="32" customWidth="1"/>
    <col min="5107" max="5110" width="12.6640625" style="32" customWidth="1"/>
    <col min="5111" max="5114" width="15.6640625" style="32" customWidth="1"/>
    <col min="5115" max="5115" width="22.88671875" style="32" customWidth="1"/>
    <col min="5116" max="5116" width="20.6640625" style="32" customWidth="1"/>
    <col min="5117" max="5117" width="16.6640625" style="32" customWidth="1"/>
    <col min="5118" max="5357" width="10.6640625" style="32"/>
    <col min="5358" max="5362" width="15.6640625" style="32" customWidth="1"/>
    <col min="5363" max="5366" width="12.6640625" style="32" customWidth="1"/>
    <col min="5367" max="5370" width="15.6640625" style="32" customWidth="1"/>
    <col min="5371" max="5371" width="22.88671875" style="32" customWidth="1"/>
    <col min="5372" max="5372" width="20.6640625" style="32" customWidth="1"/>
    <col min="5373" max="5373" width="16.6640625" style="32" customWidth="1"/>
    <col min="5374" max="5613" width="10.6640625" style="32"/>
    <col min="5614" max="5618" width="15.6640625" style="32" customWidth="1"/>
    <col min="5619" max="5622" width="12.6640625" style="32" customWidth="1"/>
    <col min="5623" max="5626" width="15.6640625" style="32" customWidth="1"/>
    <col min="5627" max="5627" width="22.88671875" style="32" customWidth="1"/>
    <col min="5628" max="5628" width="20.6640625" style="32" customWidth="1"/>
    <col min="5629" max="5629" width="16.6640625" style="32" customWidth="1"/>
    <col min="5630" max="5869" width="10.6640625" style="32"/>
    <col min="5870" max="5874" width="15.6640625" style="32" customWidth="1"/>
    <col min="5875" max="5878" width="12.6640625" style="32" customWidth="1"/>
    <col min="5879" max="5882" width="15.6640625" style="32" customWidth="1"/>
    <col min="5883" max="5883" width="22.88671875" style="32" customWidth="1"/>
    <col min="5884" max="5884" width="20.6640625" style="32" customWidth="1"/>
    <col min="5885" max="5885" width="16.6640625" style="32" customWidth="1"/>
    <col min="5886" max="6125" width="10.6640625" style="32"/>
    <col min="6126" max="6130" width="15.6640625" style="32" customWidth="1"/>
    <col min="6131" max="6134" width="12.6640625" style="32" customWidth="1"/>
    <col min="6135" max="6138" width="15.6640625" style="32" customWidth="1"/>
    <col min="6139" max="6139" width="22.88671875" style="32" customWidth="1"/>
    <col min="6140" max="6140" width="20.6640625" style="32" customWidth="1"/>
    <col min="6141" max="6141" width="16.6640625" style="32" customWidth="1"/>
    <col min="6142" max="6381" width="10.6640625" style="32"/>
    <col min="6382" max="6386" width="15.6640625" style="32" customWidth="1"/>
    <col min="6387" max="6390" width="12.6640625" style="32" customWidth="1"/>
    <col min="6391" max="6394" width="15.6640625" style="32" customWidth="1"/>
    <col min="6395" max="6395" width="22.88671875" style="32" customWidth="1"/>
    <col min="6396" max="6396" width="20.6640625" style="32" customWidth="1"/>
    <col min="6397" max="6397" width="16.6640625" style="32" customWidth="1"/>
    <col min="6398" max="6637" width="10.6640625" style="32"/>
    <col min="6638" max="6642" width="15.6640625" style="32" customWidth="1"/>
    <col min="6643" max="6646" width="12.6640625" style="32" customWidth="1"/>
    <col min="6647" max="6650" width="15.6640625" style="32" customWidth="1"/>
    <col min="6651" max="6651" width="22.88671875" style="32" customWidth="1"/>
    <col min="6652" max="6652" width="20.6640625" style="32" customWidth="1"/>
    <col min="6653" max="6653" width="16.6640625" style="32" customWidth="1"/>
    <col min="6654" max="6893" width="10.6640625" style="32"/>
    <col min="6894" max="6898" width="15.6640625" style="32" customWidth="1"/>
    <col min="6899" max="6902" width="12.6640625" style="32" customWidth="1"/>
    <col min="6903" max="6906" width="15.6640625" style="32" customWidth="1"/>
    <col min="6907" max="6907" width="22.88671875" style="32" customWidth="1"/>
    <col min="6908" max="6908" width="20.6640625" style="32" customWidth="1"/>
    <col min="6909" max="6909" width="16.6640625" style="32" customWidth="1"/>
    <col min="6910" max="7149" width="10.6640625" style="32"/>
    <col min="7150" max="7154" width="15.6640625" style="32" customWidth="1"/>
    <col min="7155" max="7158" width="12.6640625" style="32" customWidth="1"/>
    <col min="7159" max="7162" width="15.6640625" style="32" customWidth="1"/>
    <col min="7163" max="7163" width="22.88671875" style="32" customWidth="1"/>
    <col min="7164" max="7164" width="20.6640625" style="32" customWidth="1"/>
    <col min="7165" max="7165" width="16.6640625" style="32" customWidth="1"/>
    <col min="7166" max="7405" width="10.6640625" style="32"/>
    <col min="7406" max="7410" width="15.6640625" style="32" customWidth="1"/>
    <col min="7411" max="7414" width="12.6640625" style="32" customWidth="1"/>
    <col min="7415" max="7418" width="15.6640625" style="32" customWidth="1"/>
    <col min="7419" max="7419" width="22.88671875" style="32" customWidth="1"/>
    <col min="7420" max="7420" width="20.6640625" style="32" customWidth="1"/>
    <col min="7421" max="7421" width="16.6640625" style="32" customWidth="1"/>
    <col min="7422" max="7661" width="10.6640625" style="32"/>
    <col min="7662" max="7666" width="15.6640625" style="32" customWidth="1"/>
    <col min="7667" max="7670" width="12.6640625" style="32" customWidth="1"/>
    <col min="7671" max="7674" width="15.6640625" style="32" customWidth="1"/>
    <col min="7675" max="7675" width="22.88671875" style="32" customWidth="1"/>
    <col min="7676" max="7676" width="20.6640625" style="32" customWidth="1"/>
    <col min="7677" max="7677" width="16.6640625" style="32" customWidth="1"/>
    <col min="7678" max="7917" width="10.6640625" style="32"/>
    <col min="7918" max="7922" width="15.6640625" style="32" customWidth="1"/>
    <col min="7923" max="7926" width="12.6640625" style="32" customWidth="1"/>
    <col min="7927" max="7930" width="15.6640625" style="32" customWidth="1"/>
    <col min="7931" max="7931" width="22.88671875" style="32" customWidth="1"/>
    <col min="7932" max="7932" width="20.6640625" style="32" customWidth="1"/>
    <col min="7933" max="7933" width="16.6640625" style="32" customWidth="1"/>
    <col min="7934" max="8173" width="10.6640625" style="32"/>
    <col min="8174" max="8178" width="15.6640625" style="32" customWidth="1"/>
    <col min="8179" max="8182" width="12.6640625" style="32" customWidth="1"/>
    <col min="8183" max="8186" width="15.6640625" style="32" customWidth="1"/>
    <col min="8187" max="8187" width="22.88671875" style="32" customWidth="1"/>
    <col min="8188" max="8188" width="20.6640625" style="32" customWidth="1"/>
    <col min="8189" max="8189" width="16.6640625" style="32" customWidth="1"/>
    <col min="8190" max="8429" width="10.6640625" style="32"/>
    <col min="8430" max="8434" width="15.6640625" style="32" customWidth="1"/>
    <col min="8435" max="8438" width="12.6640625" style="32" customWidth="1"/>
    <col min="8439" max="8442" width="15.6640625" style="32" customWidth="1"/>
    <col min="8443" max="8443" width="22.88671875" style="32" customWidth="1"/>
    <col min="8444" max="8444" width="20.6640625" style="32" customWidth="1"/>
    <col min="8445" max="8445" width="16.6640625" style="32" customWidth="1"/>
    <col min="8446" max="8685" width="10.6640625" style="32"/>
    <col min="8686" max="8690" width="15.6640625" style="32" customWidth="1"/>
    <col min="8691" max="8694" width="12.6640625" style="32" customWidth="1"/>
    <col min="8695" max="8698" width="15.6640625" style="32" customWidth="1"/>
    <col min="8699" max="8699" width="22.88671875" style="32" customWidth="1"/>
    <col min="8700" max="8700" width="20.6640625" style="32" customWidth="1"/>
    <col min="8701" max="8701" width="16.6640625" style="32" customWidth="1"/>
    <col min="8702" max="8941" width="10.6640625" style="32"/>
    <col min="8942" max="8946" width="15.6640625" style="32" customWidth="1"/>
    <col min="8947" max="8950" width="12.6640625" style="32" customWidth="1"/>
    <col min="8951" max="8954" width="15.6640625" style="32" customWidth="1"/>
    <col min="8955" max="8955" width="22.88671875" style="32" customWidth="1"/>
    <col min="8956" max="8956" width="20.6640625" style="32" customWidth="1"/>
    <col min="8957" max="8957" width="16.6640625" style="32" customWidth="1"/>
    <col min="8958" max="9197" width="10.6640625" style="32"/>
    <col min="9198" max="9202" width="15.6640625" style="32" customWidth="1"/>
    <col min="9203" max="9206" width="12.6640625" style="32" customWidth="1"/>
    <col min="9207" max="9210" width="15.6640625" style="32" customWidth="1"/>
    <col min="9211" max="9211" width="22.88671875" style="32" customWidth="1"/>
    <col min="9212" max="9212" width="20.6640625" style="32" customWidth="1"/>
    <col min="9213" max="9213" width="16.6640625" style="32" customWidth="1"/>
    <col min="9214" max="9453" width="10.6640625" style="32"/>
    <col min="9454" max="9458" width="15.6640625" style="32" customWidth="1"/>
    <col min="9459" max="9462" width="12.6640625" style="32" customWidth="1"/>
    <col min="9463" max="9466" width="15.6640625" style="32" customWidth="1"/>
    <col min="9467" max="9467" width="22.88671875" style="32" customWidth="1"/>
    <col min="9468" max="9468" width="20.6640625" style="32" customWidth="1"/>
    <col min="9469" max="9469" width="16.6640625" style="32" customWidth="1"/>
    <col min="9470" max="9709" width="10.6640625" style="32"/>
    <col min="9710" max="9714" width="15.6640625" style="32" customWidth="1"/>
    <col min="9715" max="9718" width="12.6640625" style="32" customWidth="1"/>
    <col min="9719" max="9722" width="15.6640625" style="32" customWidth="1"/>
    <col min="9723" max="9723" width="22.88671875" style="32" customWidth="1"/>
    <col min="9724" max="9724" width="20.6640625" style="32" customWidth="1"/>
    <col min="9725" max="9725" width="16.6640625" style="32" customWidth="1"/>
    <col min="9726" max="9965" width="10.6640625" style="32"/>
    <col min="9966" max="9970" width="15.6640625" style="32" customWidth="1"/>
    <col min="9971" max="9974" width="12.6640625" style="32" customWidth="1"/>
    <col min="9975" max="9978" width="15.6640625" style="32" customWidth="1"/>
    <col min="9979" max="9979" width="22.88671875" style="32" customWidth="1"/>
    <col min="9980" max="9980" width="20.6640625" style="32" customWidth="1"/>
    <col min="9981" max="9981" width="16.6640625" style="32" customWidth="1"/>
    <col min="9982" max="10221" width="10.6640625" style="32"/>
    <col min="10222" max="10226" width="15.6640625" style="32" customWidth="1"/>
    <col min="10227" max="10230" width="12.6640625" style="32" customWidth="1"/>
    <col min="10231" max="10234" width="15.6640625" style="32" customWidth="1"/>
    <col min="10235" max="10235" width="22.88671875" style="32" customWidth="1"/>
    <col min="10236" max="10236" width="20.6640625" style="32" customWidth="1"/>
    <col min="10237" max="10237" width="16.6640625" style="32" customWidth="1"/>
    <col min="10238" max="10477" width="10.6640625" style="32"/>
    <col min="10478" max="10482" width="15.6640625" style="32" customWidth="1"/>
    <col min="10483" max="10486" width="12.6640625" style="32" customWidth="1"/>
    <col min="10487" max="10490" width="15.6640625" style="32" customWidth="1"/>
    <col min="10491" max="10491" width="22.88671875" style="32" customWidth="1"/>
    <col min="10492" max="10492" width="20.6640625" style="32" customWidth="1"/>
    <col min="10493" max="10493" width="16.6640625" style="32" customWidth="1"/>
    <col min="10494" max="10733" width="10.6640625" style="32"/>
    <col min="10734" max="10738" width="15.6640625" style="32" customWidth="1"/>
    <col min="10739" max="10742" width="12.6640625" style="32" customWidth="1"/>
    <col min="10743" max="10746" width="15.6640625" style="32" customWidth="1"/>
    <col min="10747" max="10747" width="22.88671875" style="32" customWidth="1"/>
    <col min="10748" max="10748" width="20.6640625" style="32" customWidth="1"/>
    <col min="10749" max="10749" width="16.6640625" style="32" customWidth="1"/>
    <col min="10750" max="10989" width="10.6640625" style="32"/>
    <col min="10990" max="10994" width="15.6640625" style="32" customWidth="1"/>
    <col min="10995" max="10998" width="12.6640625" style="32" customWidth="1"/>
    <col min="10999" max="11002" width="15.6640625" style="32" customWidth="1"/>
    <col min="11003" max="11003" width="22.88671875" style="32" customWidth="1"/>
    <col min="11004" max="11004" width="20.6640625" style="32" customWidth="1"/>
    <col min="11005" max="11005" width="16.6640625" style="32" customWidth="1"/>
    <col min="11006" max="11245" width="10.6640625" style="32"/>
    <col min="11246" max="11250" width="15.6640625" style="32" customWidth="1"/>
    <col min="11251" max="11254" width="12.6640625" style="32" customWidth="1"/>
    <col min="11255" max="11258" width="15.6640625" style="32" customWidth="1"/>
    <col min="11259" max="11259" width="22.88671875" style="32" customWidth="1"/>
    <col min="11260" max="11260" width="20.6640625" style="32" customWidth="1"/>
    <col min="11261" max="11261" width="16.6640625" style="32" customWidth="1"/>
    <col min="11262" max="11501" width="10.6640625" style="32"/>
    <col min="11502" max="11506" width="15.6640625" style="32" customWidth="1"/>
    <col min="11507" max="11510" width="12.6640625" style="32" customWidth="1"/>
    <col min="11511" max="11514" width="15.6640625" style="32" customWidth="1"/>
    <col min="11515" max="11515" width="22.88671875" style="32" customWidth="1"/>
    <col min="11516" max="11516" width="20.6640625" style="32" customWidth="1"/>
    <col min="11517" max="11517" width="16.6640625" style="32" customWidth="1"/>
    <col min="11518" max="11757" width="10.6640625" style="32"/>
    <col min="11758" max="11762" width="15.6640625" style="32" customWidth="1"/>
    <col min="11763" max="11766" width="12.6640625" style="32" customWidth="1"/>
    <col min="11767" max="11770" width="15.6640625" style="32" customWidth="1"/>
    <col min="11771" max="11771" width="22.88671875" style="32" customWidth="1"/>
    <col min="11772" max="11772" width="20.6640625" style="32" customWidth="1"/>
    <col min="11773" max="11773" width="16.6640625" style="32" customWidth="1"/>
    <col min="11774" max="12013" width="10.6640625" style="32"/>
    <col min="12014" max="12018" width="15.6640625" style="32" customWidth="1"/>
    <col min="12019" max="12022" width="12.6640625" style="32" customWidth="1"/>
    <col min="12023" max="12026" width="15.6640625" style="32" customWidth="1"/>
    <col min="12027" max="12027" width="22.88671875" style="32" customWidth="1"/>
    <col min="12028" max="12028" width="20.6640625" style="32" customWidth="1"/>
    <col min="12029" max="12029" width="16.6640625" style="32" customWidth="1"/>
    <col min="12030" max="12269" width="10.6640625" style="32"/>
    <col min="12270" max="12274" width="15.6640625" style="32" customWidth="1"/>
    <col min="12275" max="12278" width="12.6640625" style="32" customWidth="1"/>
    <col min="12279" max="12282" width="15.6640625" style="32" customWidth="1"/>
    <col min="12283" max="12283" width="22.88671875" style="32" customWidth="1"/>
    <col min="12284" max="12284" width="20.6640625" style="32" customWidth="1"/>
    <col min="12285" max="12285" width="16.6640625" style="32" customWidth="1"/>
    <col min="12286" max="12525" width="10.6640625" style="32"/>
    <col min="12526" max="12530" width="15.6640625" style="32" customWidth="1"/>
    <col min="12531" max="12534" width="12.6640625" style="32" customWidth="1"/>
    <col min="12535" max="12538" width="15.6640625" style="32" customWidth="1"/>
    <col min="12539" max="12539" width="22.88671875" style="32" customWidth="1"/>
    <col min="12540" max="12540" width="20.6640625" style="32" customWidth="1"/>
    <col min="12541" max="12541" width="16.6640625" style="32" customWidth="1"/>
    <col min="12542" max="12781" width="10.6640625" style="32"/>
    <col min="12782" max="12786" width="15.6640625" style="32" customWidth="1"/>
    <col min="12787" max="12790" width="12.6640625" style="32" customWidth="1"/>
    <col min="12791" max="12794" width="15.6640625" style="32" customWidth="1"/>
    <col min="12795" max="12795" width="22.88671875" style="32" customWidth="1"/>
    <col min="12796" max="12796" width="20.6640625" style="32" customWidth="1"/>
    <col min="12797" max="12797" width="16.6640625" style="32" customWidth="1"/>
    <col min="12798" max="13037" width="10.6640625" style="32"/>
    <col min="13038" max="13042" width="15.6640625" style="32" customWidth="1"/>
    <col min="13043" max="13046" width="12.6640625" style="32" customWidth="1"/>
    <col min="13047" max="13050" width="15.6640625" style="32" customWidth="1"/>
    <col min="13051" max="13051" width="22.88671875" style="32" customWidth="1"/>
    <col min="13052" max="13052" width="20.6640625" style="32" customWidth="1"/>
    <col min="13053" max="13053" width="16.6640625" style="32" customWidth="1"/>
    <col min="13054" max="13293" width="10.6640625" style="32"/>
    <col min="13294" max="13298" width="15.6640625" style="32" customWidth="1"/>
    <col min="13299" max="13302" width="12.6640625" style="32" customWidth="1"/>
    <col min="13303" max="13306" width="15.6640625" style="32" customWidth="1"/>
    <col min="13307" max="13307" width="22.88671875" style="32" customWidth="1"/>
    <col min="13308" max="13308" width="20.6640625" style="32" customWidth="1"/>
    <col min="13309" max="13309" width="16.6640625" style="32" customWidth="1"/>
    <col min="13310" max="13549" width="10.6640625" style="32"/>
    <col min="13550" max="13554" width="15.6640625" style="32" customWidth="1"/>
    <col min="13555" max="13558" width="12.6640625" style="32" customWidth="1"/>
    <col min="13559" max="13562" width="15.6640625" style="32" customWidth="1"/>
    <col min="13563" max="13563" width="22.88671875" style="32" customWidth="1"/>
    <col min="13564" max="13564" width="20.6640625" style="32" customWidth="1"/>
    <col min="13565" max="13565" width="16.6640625" style="32" customWidth="1"/>
    <col min="13566" max="13805" width="10.6640625" style="32"/>
    <col min="13806" max="13810" width="15.6640625" style="32" customWidth="1"/>
    <col min="13811" max="13814" width="12.6640625" style="32" customWidth="1"/>
    <col min="13815" max="13818" width="15.6640625" style="32" customWidth="1"/>
    <col min="13819" max="13819" width="22.88671875" style="32" customWidth="1"/>
    <col min="13820" max="13820" width="20.6640625" style="32" customWidth="1"/>
    <col min="13821" max="13821" width="16.6640625" style="32" customWidth="1"/>
    <col min="13822" max="14061" width="10.6640625" style="32"/>
    <col min="14062" max="14066" width="15.6640625" style="32" customWidth="1"/>
    <col min="14067" max="14070" width="12.6640625" style="32" customWidth="1"/>
    <col min="14071" max="14074" width="15.6640625" style="32" customWidth="1"/>
    <col min="14075" max="14075" width="22.88671875" style="32" customWidth="1"/>
    <col min="14076" max="14076" width="20.6640625" style="32" customWidth="1"/>
    <col min="14077" max="14077" width="16.6640625" style="32" customWidth="1"/>
    <col min="14078" max="14317" width="10.6640625" style="32"/>
    <col min="14318" max="14322" width="15.6640625" style="32" customWidth="1"/>
    <col min="14323" max="14326" width="12.6640625" style="32" customWidth="1"/>
    <col min="14327" max="14330" width="15.6640625" style="32" customWidth="1"/>
    <col min="14331" max="14331" width="22.88671875" style="32" customWidth="1"/>
    <col min="14332" max="14332" width="20.6640625" style="32" customWidth="1"/>
    <col min="14333" max="14333" width="16.6640625" style="32" customWidth="1"/>
    <col min="14334" max="14573" width="10.6640625" style="32"/>
    <col min="14574" max="14578" width="15.6640625" style="32" customWidth="1"/>
    <col min="14579" max="14582" width="12.6640625" style="32" customWidth="1"/>
    <col min="14583" max="14586" width="15.6640625" style="32" customWidth="1"/>
    <col min="14587" max="14587" width="22.88671875" style="32" customWidth="1"/>
    <col min="14588" max="14588" width="20.6640625" style="32" customWidth="1"/>
    <col min="14589" max="14589" width="16.6640625" style="32" customWidth="1"/>
    <col min="14590" max="14829" width="10.6640625" style="32"/>
    <col min="14830" max="14834" width="15.6640625" style="32" customWidth="1"/>
    <col min="14835" max="14838" width="12.6640625" style="32" customWidth="1"/>
    <col min="14839" max="14842" width="15.6640625" style="32" customWidth="1"/>
    <col min="14843" max="14843" width="22.88671875" style="32" customWidth="1"/>
    <col min="14844" max="14844" width="20.6640625" style="32" customWidth="1"/>
    <col min="14845" max="14845" width="16.6640625" style="32" customWidth="1"/>
    <col min="14846" max="15085" width="10.6640625" style="32"/>
    <col min="15086" max="15090" width="15.6640625" style="32" customWidth="1"/>
    <col min="15091" max="15094" width="12.6640625" style="32" customWidth="1"/>
    <col min="15095" max="15098" width="15.6640625" style="32" customWidth="1"/>
    <col min="15099" max="15099" width="22.88671875" style="32" customWidth="1"/>
    <col min="15100" max="15100" width="20.6640625" style="32" customWidth="1"/>
    <col min="15101" max="15101" width="16.6640625" style="32" customWidth="1"/>
    <col min="15102" max="15341" width="10.6640625" style="32"/>
    <col min="15342" max="15346" width="15.6640625" style="32" customWidth="1"/>
    <col min="15347" max="15350" width="12.6640625" style="32" customWidth="1"/>
    <col min="15351" max="15354" width="15.6640625" style="32" customWidth="1"/>
    <col min="15355" max="15355" width="22.88671875" style="32" customWidth="1"/>
    <col min="15356" max="15356" width="20.6640625" style="32" customWidth="1"/>
    <col min="15357" max="15357" width="16.6640625" style="32" customWidth="1"/>
    <col min="15358" max="15597" width="10.6640625" style="32"/>
    <col min="15598" max="15602" width="15.6640625" style="32" customWidth="1"/>
    <col min="15603" max="15606" width="12.6640625" style="32" customWidth="1"/>
    <col min="15607" max="15610" width="15.6640625" style="32" customWidth="1"/>
    <col min="15611" max="15611" width="22.88671875" style="32" customWidth="1"/>
    <col min="15612" max="15612" width="20.6640625" style="32" customWidth="1"/>
    <col min="15613" max="15613" width="16.6640625" style="32" customWidth="1"/>
    <col min="15614" max="15853" width="10.6640625" style="32"/>
    <col min="15854" max="15858" width="15.6640625" style="32" customWidth="1"/>
    <col min="15859" max="15862" width="12.6640625" style="32" customWidth="1"/>
    <col min="15863" max="15866" width="15.6640625" style="32" customWidth="1"/>
    <col min="15867" max="15867" width="22.88671875" style="32" customWidth="1"/>
    <col min="15868" max="15868" width="20.6640625" style="32" customWidth="1"/>
    <col min="15869" max="15869" width="16.6640625" style="32" customWidth="1"/>
    <col min="15870" max="16109" width="10.6640625" style="32"/>
    <col min="16110" max="16114" width="15.6640625" style="32" customWidth="1"/>
    <col min="16115" max="16118" width="12.6640625" style="32" customWidth="1"/>
    <col min="16119" max="16122" width="15.6640625" style="32" customWidth="1"/>
    <col min="16123" max="16123" width="22.88671875" style="32" customWidth="1"/>
    <col min="16124" max="16124" width="20.6640625" style="32" customWidth="1"/>
    <col min="16125" max="16125" width="16.6640625" style="32" customWidth="1"/>
    <col min="16126" max="16384" width="10.6640625" style="32"/>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7" t="str">
        <f>'1. паспорт местоположение'!A5:C5</f>
        <v>Год раскрытия информации: 2023 год</v>
      </c>
      <c r="B6" s="287"/>
      <c r="C6" s="287"/>
      <c r="D6" s="287"/>
      <c r="E6" s="287"/>
      <c r="F6" s="287"/>
      <c r="G6" s="287"/>
      <c r="H6" s="287"/>
      <c r="I6" s="287"/>
      <c r="J6" s="287"/>
      <c r="K6" s="287"/>
      <c r="L6" s="287"/>
      <c r="M6" s="287"/>
      <c r="N6" s="287"/>
      <c r="O6" s="287"/>
      <c r="P6" s="287"/>
      <c r="Q6" s="287"/>
      <c r="R6" s="287"/>
      <c r="S6" s="287"/>
      <c r="T6" s="287"/>
    </row>
    <row r="7" spans="1:20" s="8" customFormat="1" x14ac:dyDescent="0.25">
      <c r="A7" s="12"/>
    </row>
    <row r="8" spans="1:20" s="8" customFormat="1" ht="17.399999999999999" x14ac:dyDescent="0.25">
      <c r="A8" s="291" t="s">
        <v>10</v>
      </c>
      <c r="B8" s="291"/>
      <c r="C8" s="291"/>
      <c r="D8" s="291"/>
      <c r="E8" s="291"/>
      <c r="F8" s="291"/>
      <c r="G8" s="291"/>
      <c r="H8" s="291"/>
      <c r="I8" s="291"/>
      <c r="J8" s="291"/>
      <c r="K8" s="291"/>
      <c r="L8" s="291"/>
      <c r="M8" s="291"/>
      <c r="N8" s="291"/>
      <c r="O8" s="291"/>
      <c r="P8" s="291"/>
      <c r="Q8" s="291"/>
      <c r="R8" s="291"/>
      <c r="S8" s="291"/>
      <c r="T8" s="291"/>
    </row>
    <row r="9" spans="1:20" s="8" customFormat="1" ht="17.399999999999999" x14ac:dyDescent="0.25">
      <c r="A9" s="291"/>
      <c r="B9" s="291"/>
      <c r="C9" s="291"/>
      <c r="D9" s="291"/>
      <c r="E9" s="291"/>
      <c r="F9" s="291"/>
      <c r="G9" s="291"/>
      <c r="H9" s="291"/>
      <c r="I9" s="291"/>
      <c r="J9" s="291"/>
      <c r="K9" s="291"/>
      <c r="L9" s="291"/>
      <c r="M9" s="291"/>
      <c r="N9" s="291"/>
      <c r="O9" s="291"/>
      <c r="P9" s="291"/>
      <c r="Q9" s="291"/>
      <c r="R9" s="291"/>
      <c r="S9" s="291"/>
      <c r="T9" s="291"/>
    </row>
    <row r="10" spans="1:20" s="8" customFormat="1" ht="18.75" customHeight="1" x14ac:dyDescent="0.25">
      <c r="A10" s="294" t="str">
        <f>'1. паспорт местоположение'!A9:C9</f>
        <v xml:space="preserve">Акционерное общество "Калининградская генерирующая компания" </v>
      </c>
      <c r="B10" s="294"/>
      <c r="C10" s="294"/>
      <c r="D10" s="294"/>
      <c r="E10" s="294"/>
      <c r="F10" s="294"/>
      <c r="G10" s="294"/>
      <c r="H10" s="294"/>
      <c r="I10" s="294"/>
      <c r="J10" s="294"/>
      <c r="K10" s="294"/>
      <c r="L10" s="294"/>
      <c r="M10" s="294"/>
      <c r="N10" s="294"/>
      <c r="O10" s="294"/>
      <c r="P10" s="294"/>
      <c r="Q10" s="294"/>
      <c r="R10" s="294"/>
      <c r="S10" s="294"/>
      <c r="T10" s="294"/>
    </row>
    <row r="11" spans="1:20" s="8" customFormat="1" ht="18.75" customHeight="1" x14ac:dyDescent="0.25">
      <c r="A11" s="288" t="s">
        <v>9</v>
      </c>
      <c r="B11" s="288"/>
      <c r="C11" s="288"/>
      <c r="D11" s="288"/>
      <c r="E11" s="288"/>
      <c r="F11" s="288"/>
      <c r="G11" s="288"/>
      <c r="H11" s="288"/>
      <c r="I11" s="288"/>
      <c r="J11" s="288"/>
      <c r="K11" s="288"/>
      <c r="L11" s="288"/>
      <c r="M11" s="288"/>
      <c r="N11" s="288"/>
      <c r="O11" s="288"/>
      <c r="P11" s="288"/>
      <c r="Q11" s="288"/>
      <c r="R11" s="288"/>
      <c r="S11" s="288"/>
      <c r="T11" s="288"/>
    </row>
    <row r="12" spans="1:20" s="8" customFormat="1" ht="17.399999999999999" x14ac:dyDescent="0.25">
      <c r="A12" s="291"/>
      <c r="B12" s="291"/>
      <c r="C12" s="291"/>
      <c r="D12" s="291"/>
      <c r="E12" s="291"/>
      <c r="F12" s="291"/>
      <c r="G12" s="291"/>
      <c r="H12" s="291"/>
      <c r="I12" s="291"/>
      <c r="J12" s="291"/>
      <c r="K12" s="291"/>
      <c r="L12" s="291"/>
      <c r="M12" s="291"/>
      <c r="N12" s="291"/>
      <c r="O12" s="291"/>
      <c r="P12" s="291"/>
      <c r="Q12" s="291"/>
      <c r="R12" s="291"/>
      <c r="S12" s="291"/>
      <c r="T12" s="291"/>
    </row>
    <row r="13" spans="1:20" s="8" customFormat="1" ht="18.75" customHeight="1" x14ac:dyDescent="0.25">
      <c r="A13" s="294" t="str">
        <f>'1. паспорт местоположение'!A12:C12</f>
        <v>J_KGK_01</v>
      </c>
      <c r="B13" s="294"/>
      <c r="C13" s="294"/>
      <c r="D13" s="294"/>
      <c r="E13" s="294"/>
      <c r="F13" s="294"/>
      <c r="G13" s="294"/>
      <c r="H13" s="294"/>
      <c r="I13" s="294"/>
      <c r="J13" s="294"/>
      <c r="K13" s="294"/>
      <c r="L13" s="294"/>
      <c r="M13" s="294"/>
      <c r="N13" s="294"/>
      <c r="O13" s="294"/>
      <c r="P13" s="294"/>
      <c r="Q13" s="294"/>
      <c r="R13" s="294"/>
      <c r="S13" s="294"/>
      <c r="T13" s="294"/>
    </row>
    <row r="14" spans="1:20" s="8" customFormat="1" ht="18.75" customHeight="1" x14ac:dyDescent="0.25">
      <c r="A14" s="288" t="s">
        <v>8</v>
      </c>
      <c r="B14" s="288"/>
      <c r="C14" s="288"/>
      <c r="D14" s="288"/>
      <c r="E14" s="288"/>
      <c r="F14" s="288"/>
      <c r="G14" s="288"/>
      <c r="H14" s="288"/>
      <c r="I14" s="288"/>
      <c r="J14" s="288"/>
      <c r="K14" s="288"/>
      <c r="L14" s="288"/>
      <c r="M14" s="288"/>
      <c r="N14" s="288"/>
      <c r="O14" s="288"/>
      <c r="P14" s="288"/>
      <c r="Q14" s="288"/>
      <c r="R14" s="288"/>
      <c r="S14" s="288"/>
      <c r="T14" s="288"/>
    </row>
    <row r="15" spans="1:20" s="8" customFormat="1" ht="15.75" customHeight="1" x14ac:dyDescent="0.25">
      <c r="A15" s="298"/>
      <c r="B15" s="298"/>
      <c r="C15" s="298"/>
      <c r="D15" s="298"/>
      <c r="E15" s="298"/>
      <c r="F15" s="298"/>
      <c r="G15" s="298"/>
      <c r="H15" s="298"/>
      <c r="I15" s="298"/>
      <c r="J15" s="298"/>
      <c r="K15" s="298"/>
      <c r="L15" s="298"/>
      <c r="M15" s="298"/>
      <c r="N15" s="298"/>
      <c r="O15" s="298"/>
      <c r="P15" s="298"/>
      <c r="Q15" s="298"/>
      <c r="R15" s="298"/>
      <c r="S15" s="298"/>
      <c r="T15" s="298"/>
    </row>
    <row r="16" spans="1:20" s="3" customFormat="1" ht="12" x14ac:dyDescent="0.25">
      <c r="A16" s="294" t="str">
        <f>'1. паспорт местоположение'!A15</f>
        <v>Реконструкция производственного объекта "Гусевская ТЭЦ" г. Гусев</v>
      </c>
      <c r="B16" s="294"/>
      <c r="C16" s="294"/>
      <c r="D16" s="294"/>
      <c r="E16" s="294"/>
      <c r="F16" s="294"/>
      <c r="G16" s="294"/>
      <c r="H16" s="294"/>
      <c r="I16" s="294"/>
      <c r="J16" s="294"/>
      <c r="K16" s="294"/>
      <c r="L16" s="294"/>
      <c r="M16" s="294"/>
      <c r="N16" s="294"/>
      <c r="O16" s="294"/>
      <c r="P16" s="294"/>
      <c r="Q16" s="294"/>
      <c r="R16" s="294"/>
      <c r="S16" s="294"/>
      <c r="T16" s="294"/>
    </row>
    <row r="17" spans="1:113" s="3" customFormat="1" ht="15" customHeight="1" x14ac:dyDescent="0.25">
      <c r="A17" s="288" t="s">
        <v>7</v>
      </c>
      <c r="B17" s="288"/>
      <c r="C17" s="288"/>
      <c r="D17" s="288"/>
      <c r="E17" s="288"/>
      <c r="F17" s="288"/>
      <c r="G17" s="288"/>
      <c r="H17" s="288"/>
      <c r="I17" s="288"/>
      <c r="J17" s="288"/>
      <c r="K17" s="288"/>
      <c r="L17" s="288"/>
      <c r="M17" s="288"/>
      <c r="N17" s="288"/>
      <c r="O17" s="288"/>
      <c r="P17" s="288"/>
      <c r="Q17" s="288"/>
      <c r="R17" s="288"/>
      <c r="S17" s="288"/>
      <c r="T17" s="288"/>
    </row>
    <row r="18" spans="1:113" s="3" customFormat="1" ht="15" customHeight="1" x14ac:dyDescent="0.25">
      <c r="A18" s="298"/>
      <c r="B18" s="298"/>
      <c r="C18" s="298"/>
      <c r="D18" s="298"/>
      <c r="E18" s="298"/>
      <c r="F18" s="298"/>
      <c r="G18" s="298"/>
      <c r="H18" s="298"/>
      <c r="I18" s="298"/>
      <c r="J18" s="298"/>
      <c r="K18" s="298"/>
      <c r="L18" s="298"/>
      <c r="M18" s="298"/>
      <c r="N18" s="298"/>
      <c r="O18" s="298"/>
      <c r="P18" s="298"/>
      <c r="Q18" s="298"/>
      <c r="R18" s="298"/>
      <c r="S18" s="298"/>
      <c r="T18" s="298"/>
    </row>
    <row r="19" spans="1:113" s="3" customFormat="1" ht="15" customHeight="1" x14ac:dyDescent="0.25">
      <c r="A19" s="290" t="s">
        <v>500</v>
      </c>
      <c r="B19" s="290"/>
      <c r="C19" s="290"/>
      <c r="D19" s="290"/>
      <c r="E19" s="290"/>
      <c r="F19" s="290"/>
      <c r="G19" s="290"/>
      <c r="H19" s="290"/>
      <c r="I19" s="290"/>
      <c r="J19" s="290"/>
      <c r="K19" s="290"/>
      <c r="L19" s="290"/>
      <c r="M19" s="290"/>
      <c r="N19" s="290"/>
      <c r="O19" s="290"/>
      <c r="P19" s="290"/>
      <c r="Q19" s="290"/>
      <c r="R19" s="290"/>
      <c r="S19" s="290"/>
      <c r="T19" s="290"/>
    </row>
    <row r="20" spans="1:113" s="33" customFormat="1" ht="21" customHeight="1" x14ac:dyDescent="0.3">
      <c r="A20" s="314"/>
      <c r="B20" s="314"/>
      <c r="C20" s="314"/>
      <c r="D20" s="314"/>
      <c r="E20" s="314"/>
      <c r="F20" s="314"/>
      <c r="G20" s="314"/>
      <c r="H20" s="314"/>
      <c r="I20" s="314"/>
      <c r="J20" s="314"/>
      <c r="K20" s="314"/>
      <c r="L20" s="314"/>
      <c r="M20" s="314"/>
      <c r="N20" s="314"/>
      <c r="O20" s="314"/>
      <c r="P20" s="314"/>
      <c r="Q20" s="314"/>
      <c r="R20" s="314"/>
      <c r="S20" s="314"/>
      <c r="T20" s="314"/>
    </row>
    <row r="21" spans="1:113" ht="46.5" customHeight="1" x14ac:dyDescent="0.3">
      <c r="A21" s="308" t="s">
        <v>6</v>
      </c>
      <c r="B21" s="301" t="s">
        <v>228</v>
      </c>
      <c r="C21" s="302"/>
      <c r="D21" s="305" t="s">
        <v>126</v>
      </c>
      <c r="E21" s="301" t="s">
        <v>529</v>
      </c>
      <c r="F21" s="302"/>
      <c r="G21" s="301" t="s">
        <v>279</v>
      </c>
      <c r="H21" s="302"/>
      <c r="I21" s="301" t="s">
        <v>125</v>
      </c>
      <c r="J21" s="302"/>
      <c r="K21" s="305" t="s">
        <v>124</v>
      </c>
      <c r="L21" s="301" t="s">
        <v>123</v>
      </c>
      <c r="M21" s="302"/>
      <c r="N21" s="301" t="s">
        <v>525</v>
      </c>
      <c r="O21" s="302"/>
      <c r="P21" s="305" t="s">
        <v>122</v>
      </c>
      <c r="Q21" s="311" t="s">
        <v>121</v>
      </c>
      <c r="R21" s="312"/>
      <c r="S21" s="311" t="s">
        <v>120</v>
      </c>
      <c r="T21" s="313"/>
    </row>
    <row r="22" spans="1:113" ht="204.75" customHeight="1" x14ac:dyDescent="0.3">
      <c r="A22" s="309"/>
      <c r="B22" s="303"/>
      <c r="C22" s="304"/>
      <c r="D22" s="307"/>
      <c r="E22" s="303"/>
      <c r="F22" s="304"/>
      <c r="G22" s="303"/>
      <c r="H22" s="304"/>
      <c r="I22" s="303"/>
      <c r="J22" s="304"/>
      <c r="K22" s="306"/>
      <c r="L22" s="303"/>
      <c r="M22" s="304"/>
      <c r="N22" s="303"/>
      <c r="O22" s="304"/>
      <c r="P22" s="306"/>
      <c r="Q22" s="77" t="s">
        <v>119</v>
      </c>
      <c r="R22" s="77" t="s">
        <v>499</v>
      </c>
      <c r="S22" s="77" t="s">
        <v>118</v>
      </c>
      <c r="T22" s="77" t="s">
        <v>117</v>
      </c>
    </row>
    <row r="23" spans="1:113" ht="51.75" customHeight="1" x14ac:dyDescent="0.3">
      <c r="A23" s="310"/>
      <c r="B23" s="77" t="s">
        <v>115</v>
      </c>
      <c r="C23" s="77" t="s">
        <v>116</v>
      </c>
      <c r="D23" s="30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ht="31.2" x14ac:dyDescent="0.3">
      <c r="A25" s="40"/>
      <c r="B25" s="39"/>
      <c r="C25" s="157" t="s">
        <v>556</v>
      </c>
      <c r="D25" s="157" t="s">
        <v>109</v>
      </c>
      <c r="E25" s="157" t="s">
        <v>556</v>
      </c>
      <c r="F25" s="157" t="s">
        <v>556</v>
      </c>
      <c r="G25" s="157" t="s">
        <v>556</v>
      </c>
      <c r="H25" s="157" t="s">
        <v>556</v>
      </c>
      <c r="I25" s="157" t="s">
        <v>556</v>
      </c>
      <c r="J25" s="157" t="s">
        <v>556</v>
      </c>
      <c r="K25" s="38" t="s">
        <v>556</v>
      </c>
      <c r="L25" s="38" t="s">
        <v>556</v>
      </c>
      <c r="M25" s="38" t="s">
        <v>556</v>
      </c>
      <c r="N25" s="38" t="s">
        <v>556</v>
      </c>
      <c r="O25" s="38" t="s">
        <v>556</v>
      </c>
      <c r="P25" s="38" t="s">
        <v>593</v>
      </c>
      <c r="Q25" s="38" t="s">
        <v>556</v>
      </c>
      <c r="R25" s="38" t="s">
        <v>556</v>
      </c>
      <c r="S25" s="38" t="s">
        <v>556</v>
      </c>
      <c r="T25" s="38" t="s">
        <v>556</v>
      </c>
    </row>
    <row r="27" spans="1:113" s="36" customFormat="1" ht="13.2" x14ac:dyDescent="0.25">
      <c r="B27" s="37"/>
      <c r="C27" s="37"/>
      <c r="K27" s="37"/>
    </row>
    <row r="28" spans="1:113" s="36" customFormat="1" x14ac:dyDescent="0.3">
      <c r="B28" s="32" t="s">
        <v>114</v>
      </c>
      <c r="C28" s="32"/>
      <c r="D28" s="32"/>
      <c r="E28" s="32"/>
      <c r="F28" s="32"/>
      <c r="G28" s="32"/>
      <c r="H28" s="32"/>
      <c r="I28" s="32"/>
      <c r="J28" s="32"/>
      <c r="K28" s="32"/>
      <c r="L28" s="32"/>
      <c r="M28" s="32"/>
      <c r="N28" s="32"/>
      <c r="O28" s="32"/>
      <c r="P28" s="32"/>
      <c r="Q28" s="32"/>
      <c r="R28" s="32"/>
    </row>
    <row r="29" spans="1:113" x14ac:dyDescent="0.3">
      <c r="B29" s="300" t="s">
        <v>535</v>
      </c>
      <c r="C29" s="300"/>
      <c r="D29" s="300"/>
      <c r="E29" s="300"/>
      <c r="F29" s="300"/>
      <c r="G29" s="300"/>
      <c r="H29" s="300"/>
      <c r="I29" s="300"/>
      <c r="J29" s="300"/>
      <c r="K29" s="300"/>
      <c r="L29" s="300"/>
      <c r="M29" s="300"/>
      <c r="N29" s="300"/>
      <c r="O29" s="300"/>
      <c r="P29" s="300"/>
      <c r="Q29" s="300"/>
      <c r="R29" s="300"/>
    </row>
    <row r="31" spans="1:113" x14ac:dyDescent="0.3">
      <c r="B31" s="34" t="s">
        <v>498</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3">
      <c r="B32" s="34" t="s">
        <v>113</v>
      </c>
      <c r="C32" s="34"/>
      <c r="D32" s="34"/>
      <c r="E32" s="34"/>
      <c r="H32" s="34"/>
      <c r="I32" s="34"/>
      <c r="J32" s="34"/>
      <c r="K32" s="34"/>
      <c r="L32" s="34"/>
      <c r="M32" s="34"/>
      <c r="N32" s="34"/>
      <c r="O32" s="34"/>
      <c r="P32" s="34"/>
      <c r="Q32" s="34"/>
      <c r="R32" s="34"/>
    </row>
    <row r="33" spans="2:113" x14ac:dyDescent="0.3">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3">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3">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3">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3">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3">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3">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3">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C290BBE0-3C98-461A-94BD-C632345D89F6}" scale="85" showPageBreaks="1" fitToPage="1" printArea="1" view="pageBreakPreview" topLeftCell="A20">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7">
      <selection activeCell="B29" sqref="B29:R2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85" showPageBreaks="1" fitToPage="1" printArea="1" view="pageBreakPreview" topLeftCell="A20">
      <selection activeCell="D25" sqref="D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3"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4" zoomScale="55" zoomScaleSheetLayoutView="55" workbookViewId="0">
      <selection activeCell="A6" sqref="A6"/>
    </sheetView>
  </sheetViews>
  <sheetFormatPr defaultColWidth="10.6640625" defaultRowHeight="15.6" x14ac:dyDescent="0.3"/>
  <cols>
    <col min="1" max="3" width="10.6640625" style="32"/>
    <col min="4" max="4" width="11.5546875" style="32" customWidth="1"/>
    <col min="5" max="5" width="11.88671875" style="32" customWidth="1"/>
    <col min="6" max="6" width="8.6640625" style="32" customWidth="1"/>
    <col min="7" max="7" width="10.33203125" style="32" customWidth="1"/>
    <col min="8" max="8" width="8.6640625" style="32" customWidth="1"/>
    <col min="9" max="9" width="8.33203125" style="32" customWidth="1"/>
    <col min="10" max="10" width="20.109375" style="32" customWidth="1"/>
    <col min="11" max="11" width="11.109375" style="32" customWidth="1"/>
    <col min="12" max="12" width="8.88671875" style="32" customWidth="1"/>
    <col min="13" max="13" width="8.6640625" style="32" customWidth="1"/>
    <col min="14" max="14" width="13.6640625" style="32" customWidth="1"/>
    <col min="15" max="16" width="8.6640625" style="32" customWidth="1"/>
    <col min="17" max="17" width="11.88671875" style="32" customWidth="1"/>
    <col min="18" max="18" width="12" style="32" customWidth="1"/>
    <col min="19" max="19" width="18.33203125" style="32" customWidth="1"/>
    <col min="20" max="20" width="22.44140625" style="32" customWidth="1"/>
    <col min="21" max="21" width="30.6640625" style="32" customWidth="1"/>
    <col min="22" max="23" width="8.6640625" style="32" customWidth="1"/>
    <col min="24" max="24" width="24.5546875" style="32" customWidth="1"/>
    <col min="25" max="25" width="15.33203125" style="32" customWidth="1"/>
    <col min="26" max="26" width="18.5546875" style="32" customWidth="1"/>
    <col min="27" max="27" width="19.109375" style="32" customWidth="1"/>
    <col min="28" max="240" width="10.6640625" style="32"/>
    <col min="241" max="242" width="15.6640625" style="32" customWidth="1"/>
    <col min="243" max="245" width="14.6640625" style="32" customWidth="1"/>
    <col min="246" max="249" width="13.6640625" style="32" customWidth="1"/>
    <col min="250" max="253" width="15.6640625" style="32" customWidth="1"/>
    <col min="254" max="254" width="22.88671875" style="32" customWidth="1"/>
    <col min="255" max="255" width="20.6640625" style="32" customWidth="1"/>
    <col min="256" max="256" width="17.6640625" style="32" customWidth="1"/>
    <col min="257" max="265" width="14.6640625" style="32" customWidth="1"/>
    <col min="266" max="496" width="10.6640625" style="32"/>
    <col min="497" max="498" width="15.6640625" style="32" customWidth="1"/>
    <col min="499" max="501" width="14.6640625" style="32" customWidth="1"/>
    <col min="502" max="505" width="13.6640625" style="32" customWidth="1"/>
    <col min="506" max="509" width="15.6640625" style="32" customWidth="1"/>
    <col min="510" max="510" width="22.88671875" style="32" customWidth="1"/>
    <col min="511" max="511" width="20.6640625" style="32" customWidth="1"/>
    <col min="512" max="512" width="17.6640625" style="32" customWidth="1"/>
    <col min="513" max="521" width="14.6640625" style="32" customWidth="1"/>
    <col min="522" max="752" width="10.6640625" style="32"/>
    <col min="753" max="754" width="15.6640625" style="32" customWidth="1"/>
    <col min="755" max="757" width="14.6640625" style="32" customWidth="1"/>
    <col min="758" max="761" width="13.6640625" style="32" customWidth="1"/>
    <col min="762" max="765" width="15.6640625" style="32" customWidth="1"/>
    <col min="766" max="766" width="22.88671875" style="32" customWidth="1"/>
    <col min="767" max="767" width="20.6640625" style="32" customWidth="1"/>
    <col min="768" max="768" width="17.6640625" style="32" customWidth="1"/>
    <col min="769" max="777" width="14.6640625" style="32" customWidth="1"/>
    <col min="778" max="1008" width="10.6640625" style="32"/>
    <col min="1009" max="1010" width="15.6640625" style="32" customWidth="1"/>
    <col min="1011" max="1013" width="14.6640625" style="32" customWidth="1"/>
    <col min="1014" max="1017" width="13.6640625" style="32" customWidth="1"/>
    <col min="1018" max="1021" width="15.6640625" style="32" customWidth="1"/>
    <col min="1022" max="1022" width="22.88671875" style="32" customWidth="1"/>
    <col min="1023" max="1023" width="20.6640625" style="32" customWidth="1"/>
    <col min="1024" max="1024" width="17.6640625" style="32" customWidth="1"/>
    <col min="1025" max="1033" width="14.6640625" style="32" customWidth="1"/>
    <col min="1034" max="1264" width="10.6640625" style="32"/>
    <col min="1265" max="1266" width="15.6640625" style="32" customWidth="1"/>
    <col min="1267" max="1269" width="14.6640625" style="32" customWidth="1"/>
    <col min="1270" max="1273" width="13.6640625" style="32" customWidth="1"/>
    <col min="1274" max="1277" width="15.6640625" style="32" customWidth="1"/>
    <col min="1278" max="1278" width="22.88671875" style="32" customWidth="1"/>
    <col min="1279" max="1279" width="20.6640625" style="32" customWidth="1"/>
    <col min="1280" max="1280" width="17.6640625" style="32" customWidth="1"/>
    <col min="1281" max="1289" width="14.6640625" style="32" customWidth="1"/>
    <col min="1290" max="1520" width="10.6640625" style="32"/>
    <col min="1521" max="1522" width="15.6640625" style="32" customWidth="1"/>
    <col min="1523" max="1525" width="14.6640625" style="32" customWidth="1"/>
    <col min="1526" max="1529" width="13.6640625" style="32" customWidth="1"/>
    <col min="1530" max="1533" width="15.6640625" style="32" customWidth="1"/>
    <col min="1534" max="1534" width="22.88671875" style="32" customWidth="1"/>
    <col min="1535" max="1535" width="20.6640625" style="32" customWidth="1"/>
    <col min="1536" max="1536" width="17.6640625" style="32" customWidth="1"/>
    <col min="1537" max="1545" width="14.6640625" style="32" customWidth="1"/>
    <col min="1546" max="1776" width="10.6640625" style="32"/>
    <col min="1777" max="1778" width="15.6640625" style="32" customWidth="1"/>
    <col min="1779" max="1781" width="14.6640625" style="32" customWidth="1"/>
    <col min="1782" max="1785" width="13.6640625" style="32" customWidth="1"/>
    <col min="1786" max="1789" width="15.6640625" style="32" customWidth="1"/>
    <col min="1790" max="1790" width="22.88671875" style="32" customWidth="1"/>
    <col min="1791" max="1791" width="20.6640625" style="32" customWidth="1"/>
    <col min="1792" max="1792" width="17.6640625" style="32" customWidth="1"/>
    <col min="1793" max="1801" width="14.6640625" style="32" customWidth="1"/>
    <col min="1802" max="2032" width="10.6640625" style="32"/>
    <col min="2033" max="2034" width="15.6640625" style="32" customWidth="1"/>
    <col min="2035" max="2037" width="14.6640625" style="32" customWidth="1"/>
    <col min="2038" max="2041" width="13.6640625" style="32" customWidth="1"/>
    <col min="2042" max="2045" width="15.6640625" style="32" customWidth="1"/>
    <col min="2046" max="2046" width="22.88671875" style="32" customWidth="1"/>
    <col min="2047" max="2047" width="20.6640625" style="32" customWidth="1"/>
    <col min="2048" max="2048" width="17.6640625" style="32" customWidth="1"/>
    <col min="2049" max="2057" width="14.6640625" style="32" customWidth="1"/>
    <col min="2058" max="2288" width="10.6640625" style="32"/>
    <col min="2289" max="2290" width="15.6640625" style="32" customWidth="1"/>
    <col min="2291" max="2293" width="14.6640625" style="32" customWidth="1"/>
    <col min="2294" max="2297" width="13.6640625" style="32" customWidth="1"/>
    <col min="2298" max="2301" width="15.6640625" style="32" customWidth="1"/>
    <col min="2302" max="2302" width="22.88671875" style="32" customWidth="1"/>
    <col min="2303" max="2303" width="20.6640625" style="32" customWidth="1"/>
    <col min="2304" max="2304" width="17.6640625" style="32" customWidth="1"/>
    <col min="2305" max="2313" width="14.6640625" style="32" customWidth="1"/>
    <col min="2314" max="2544" width="10.6640625" style="32"/>
    <col min="2545" max="2546" width="15.6640625" style="32" customWidth="1"/>
    <col min="2547" max="2549" width="14.6640625" style="32" customWidth="1"/>
    <col min="2550" max="2553" width="13.6640625" style="32" customWidth="1"/>
    <col min="2554" max="2557" width="15.6640625" style="32" customWidth="1"/>
    <col min="2558" max="2558" width="22.88671875" style="32" customWidth="1"/>
    <col min="2559" max="2559" width="20.6640625" style="32" customWidth="1"/>
    <col min="2560" max="2560" width="17.6640625" style="32" customWidth="1"/>
    <col min="2561" max="2569" width="14.6640625" style="32" customWidth="1"/>
    <col min="2570" max="2800" width="10.6640625" style="32"/>
    <col min="2801" max="2802" width="15.6640625" style="32" customWidth="1"/>
    <col min="2803" max="2805" width="14.6640625" style="32" customWidth="1"/>
    <col min="2806" max="2809" width="13.6640625" style="32" customWidth="1"/>
    <col min="2810" max="2813" width="15.6640625" style="32" customWidth="1"/>
    <col min="2814" max="2814" width="22.88671875" style="32" customWidth="1"/>
    <col min="2815" max="2815" width="20.6640625" style="32" customWidth="1"/>
    <col min="2816" max="2816" width="17.6640625" style="32" customWidth="1"/>
    <col min="2817" max="2825" width="14.6640625" style="32" customWidth="1"/>
    <col min="2826" max="3056" width="10.6640625" style="32"/>
    <col min="3057" max="3058" width="15.6640625" style="32" customWidth="1"/>
    <col min="3059" max="3061" width="14.6640625" style="32" customWidth="1"/>
    <col min="3062" max="3065" width="13.6640625" style="32" customWidth="1"/>
    <col min="3066" max="3069" width="15.6640625" style="32" customWidth="1"/>
    <col min="3070" max="3070" width="22.88671875" style="32" customWidth="1"/>
    <col min="3071" max="3071" width="20.6640625" style="32" customWidth="1"/>
    <col min="3072" max="3072" width="17.6640625" style="32" customWidth="1"/>
    <col min="3073" max="3081" width="14.6640625" style="32" customWidth="1"/>
    <col min="3082" max="3312" width="10.6640625" style="32"/>
    <col min="3313" max="3314" width="15.6640625" style="32" customWidth="1"/>
    <col min="3315" max="3317" width="14.6640625" style="32" customWidth="1"/>
    <col min="3318" max="3321" width="13.6640625" style="32" customWidth="1"/>
    <col min="3322" max="3325" width="15.6640625" style="32" customWidth="1"/>
    <col min="3326" max="3326" width="22.88671875" style="32" customWidth="1"/>
    <col min="3327" max="3327" width="20.6640625" style="32" customWidth="1"/>
    <col min="3328" max="3328" width="17.6640625" style="32" customWidth="1"/>
    <col min="3329" max="3337" width="14.6640625" style="32" customWidth="1"/>
    <col min="3338" max="3568" width="10.6640625" style="32"/>
    <col min="3569" max="3570" width="15.6640625" style="32" customWidth="1"/>
    <col min="3571" max="3573" width="14.6640625" style="32" customWidth="1"/>
    <col min="3574" max="3577" width="13.6640625" style="32" customWidth="1"/>
    <col min="3578" max="3581" width="15.6640625" style="32" customWidth="1"/>
    <col min="3582" max="3582" width="22.88671875" style="32" customWidth="1"/>
    <col min="3583" max="3583" width="20.6640625" style="32" customWidth="1"/>
    <col min="3584" max="3584" width="17.6640625" style="32" customWidth="1"/>
    <col min="3585" max="3593" width="14.6640625" style="32" customWidth="1"/>
    <col min="3594" max="3824" width="10.6640625" style="32"/>
    <col min="3825" max="3826" width="15.6640625" style="32" customWidth="1"/>
    <col min="3827" max="3829" width="14.6640625" style="32" customWidth="1"/>
    <col min="3830" max="3833" width="13.6640625" style="32" customWidth="1"/>
    <col min="3834" max="3837" width="15.6640625" style="32" customWidth="1"/>
    <col min="3838" max="3838" width="22.88671875" style="32" customWidth="1"/>
    <col min="3839" max="3839" width="20.6640625" style="32" customWidth="1"/>
    <col min="3840" max="3840" width="17.6640625" style="32" customWidth="1"/>
    <col min="3841" max="3849" width="14.6640625" style="32" customWidth="1"/>
    <col min="3850" max="4080" width="10.6640625" style="32"/>
    <col min="4081" max="4082" width="15.6640625" style="32" customWidth="1"/>
    <col min="4083" max="4085" width="14.6640625" style="32" customWidth="1"/>
    <col min="4086" max="4089" width="13.6640625" style="32" customWidth="1"/>
    <col min="4090" max="4093" width="15.6640625" style="32" customWidth="1"/>
    <col min="4094" max="4094" width="22.88671875" style="32" customWidth="1"/>
    <col min="4095" max="4095" width="20.6640625" style="32" customWidth="1"/>
    <col min="4096" max="4096" width="17.6640625" style="32" customWidth="1"/>
    <col min="4097" max="4105" width="14.6640625" style="32" customWidth="1"/>
    <col min="4106" max="4336" width="10.6640625" style="32"/>
    <col min="4337" max="4338" width="15.6640625" style="32" customWidth="1"/>
    <col min="4339" max="4341" width="14.6640625" style="32" customWidth="1"/>
    <col min="4342" max="4345" width="13.6640625" style="32" customWidth="1"/>
    <col min="4346" max="4349" width="15.6640625" style="32" customWidth="1"/>
    <col min="4350" max="4350" width="22.88671875" style="32" customWidth="1"/>
    <col min="4351" max="4351" width="20.6640625" style="32" customWidth="1"/>
    <col min="4352" max="4352" width="17.6640625" style="32" customWidth="1"/>
    <col min="4353" max="4361" width="14.6640625" style="32" customWidth="1"/>
    <col min="4362" max="4592" width="10.6640625" style="32"/>
    <col min="4593" max="4594" width="15.6640625" style="32" customWidth="1"/>
    <col min="4595" max="4597" width="14.6640625" style="32" customWidth="1"/>
    <col min="4598" max="4601" width="13.6640625" style="32" customWidth="1"/>
    <col min="4602" max="4605" width="15.6640625" style="32" customWidth="1"/>
    <col min="4606" max="4606" width="22.88671875" style="32" customWidth="1"/>
    <col min="4607" max="4607" width="20.6640625" style="32" customWidth="1"/>
    <col min="4608" max="4608" width="17.6640625" style="32" customWidth="1"/>
    <col min="4609" max="4617" width="14.6640625" style="32" customWidth="1"/>
    <col min="4618" max="4848" width="10.6640625" style="32"/>
    <col min="4849" max="4850" width="15.6640625" style="32" customWidth="1"/>
    <col min="4851" max="4853" width="14.6640625" style="32" customWidth="1"/>
    <col min="4854" max="4857" width="13.6640625" style="32" customWidth="1"/>
    <col min="4858" max="4861" width="15.6640625" style="32" customWidth="1"/>
    <col min="4862" max="4862" width="22.88671875" style="32" customWidth="1"/>
    <col min="4863" max="4863" width="20.6640625" style="32" customWidth="1"/>
    <col min="4864" max="4864" width="17.6640625" style="32" customWidth="1"/>
    <col min="4865" max="4873" width="14.6640625" style="32" customWidth="1"/>
    <col min="4874" max="5104" width="10.6640625" style="32"/>
    <col min="5105" max="5106" width="15.6640625" style="32" customWidth="1"/>
    <col min="5107" max="5109" width="14.6640625" style="32" customWidth="1"/>
    <col min="5110" max="5113" width="13.6640625" style="32" customWidth="1"/>
    <col min="5114" max="5117" width="15.6640625" style="32" customWidth="1"/>
    <col min="5118" max="5118" width="22.88671875" style="32" customWidth="1"/>
    <col min="5119" max="5119" width="20.6640625" style="32" customWidth="1"/>
    <col min="5120" max="5120" width="17.6640625" style="32" customWidth="1"/>
    <col min="5121" max="5129" width="14.6640625" style="32" customWidth="1"/>
    <col min="5130" max="5360" width="10.6640625" style="32"/>
    <col min="5361" max="5362" width="15.6640625" style="32" customWidth="1"/>
    <col min="5363" max="5365" width="14.6640625" style="32" customWidth="1"/>
    <col min="5366" max="5369" width="13.6640625" style="32" customWidth="1"/>
    <col min="5370" max="5373" width="15.6640625" style="32" customWidth="1"/>
    <col min="5374" max="5374" width="22.88671875" style="32" customWidth="1"/>
    <col min="5375" max="5375" width="20.6640625" style="32" customWidth="1"/>
    <col min="5376" max="5376" width="17.6640625" style="32" customWidth="1"/>
    <col min="5377" max="5385" width="14.6640625" style="32" customWidth="1"/>
    <col min="5386" max="5616" width="10.6640625" style="32"/>
    <col min="5617" max="5618" width="15.6640625" style="32" customWidth="1"/>
    <col min="5619" max="5621" width="14.6640625" style="32" customWidth="1"/>
    <col min="5622" max="5625" width="13.6640625" style="32" customWidth="1"/>
    <col min="5626" max="5629" width="15.6640625" style="32" customWidth="1"/>
    <col min="5630" max="5630" width="22.88671875" style="32" customWidth="1"/>
    <col min="5631" max="5631" width="20.6640625" style="32" customWidth="1"/>
    <col min="5632" max="5632" width="17.6640625" style="32" customWidth="1"/>
    <col min="5633" max="5641" width="14.6640625" style="32" customWidth="1"/>
    <col min="5642" max="5872" width="10.6640625" style="32"/>
    <col min="5873" max="5874" width="15.6640625" style="32" customWidth="1"/>
    <col min="5875" max="5877" width="14.6640625" style="32" customWidth="1"/>
    <col min="5878" max="5881" width="13.6640625" style="32" customWidth="1"/>
    <col min="5882" max="5885" width="15.6640625" style="32" customWidth="1"/>
    <col min="5886" max="5886" width="22.88671875" style="32" customWidth="1"/>
    <col min="5887" max="5887" width="20.6640625" style="32" customWidth="1"/>
    <col min="5888" max="5888" width="17.6640625" style="32" customWidth="1"/>
    <col min="5889" max="5897" width="14.6640625" style="32" customWidth="1"/>
    <col min="5898" max="6128" width="10.6640625" style="32"/>
    <col min="6129" max="6130" width="15.6640625" style="32" customWidth="1"/>
    <col min="6131" max="6133" width="14.6640625" style="32" customWidth="1"/>
    <col min="6134" max="6137" width="13.6640625" style="32" customWidth="1"/>
    <col min="6138" max="6141" width="15.6640625" style="32" customWidth="1"/>
    <col min="6142" max="6142" width="22.88671875" style="32" customWidth="1"/>
    <col min="6143" max="6143" width="20.6640625" style="32" customWidth="1"/>
    <col min="6144" max="6144" width="17.6640625" style="32" customWidth="1"/>
    <col min="6145" max="6153" width="14.6640625" style="32" customWidth="1"/>
    <col min="6154" max="6384" width="10.6640625" style="32"/>
    <col min="6385" max="6386" width="15.6640625" style="32" customWidth="1"/>
    <col min="6387" max="6389" width="14.6640625" style="32" customWidth="1"/>
    <col min="6390" max="6393" width="13.6640625" style="32" customWidth="1"/>
    <col min="6394" max="6397" width="15.6640625" style="32" customWidth="1"/>
    <col min="6398" max="6398" width="22.88671875" style="32" customWidth="1"/>
    <col min="6399" max="6399" width="20.6640625" style="32" customWidth="1"/>
    <col min="6400" max="6400" width="17.6640625" style="32" customWidth="1"/>
    <col min="6401" max="6409" width="14.6640625" style="32" customWidth="1"/>
    <col min="6410" max="6640" width="10.6640625" style="32"/>
    <col min="6641" max="6642" width="15.6640625" style="32" customWidth="1"/>
    <col min="6643" max="6645" width="14.6640625" style="32" customWidth="1"/>
    <col min="6646" max="6649" width="13.6640625" style="32" customWidth="1"/>
    <col min="6650" max="6653" width="15.6640625" style="32" customWidth="1"/>
    <col min="6654" max="6654" width="22.88671875" style="32" customWidth="1"/>
    <col min="6655" max="6655" width="20.6640625" style="32" customWidth="1"/>
    <col min="6656" max="6656" width="17.6640625" style="32" customWidth="1"/>
    <col min="6657" max="6665" width="14.6640625" style="32" customWidth="1"/>
    <col min="6666" max="6896" width="10.6640625" style="32"/>
    <col min="6897" max="6898" width="15.6640625" style="32" customWidth="1"/>
    <col min="6899" max="6901" width="14.6640625" style="32" customWidth="1"/>
    <col min="6902" max="6905" width="13.6640625" style="32" customWidth="1"/>
    <col min="6906" max="6909" width="15.6640625" style="32" customWidth="1"/>
    <col min="6910" max="6910" width="22.88671875" style="32" customWidth="1"/>
    <col min="6911" max="6911" width="20.6640625" style="32" customWidth="1"/>
    <col min="6912" max="6912" width="17.6640625" style="32" customWidth="1"/>
    <col min="6913" max="6921" width="14.6640625" style="32" customWidth="1"/>
    <col min="6922" max="7152" width="10.6640625" style="32"/>
    <col min="7153" max="7154" width="15.6640625" style="32" customWidth="1"/>
    <col min="7155" max="7157" width="14.6640625" style="32" customWidth="1"/>
    <col min="7158" max="7161" width="13.6640625" style="32" customWidth="1"/>
    <col min="7162" max="7165" width="15.6640625" style="32" customWidth="1"/>
    <col min="7166" max="7166" width="22.88671875" style="32" customWidth="1"/>
    <col min="7167" max="7167" width="20.6640625" style="32" customWidth="1"/>
    <col min="7168" max="7168" width="17.6640625" style="32" customWidth="1"/>
    <col min="7169" max="7177" width="14.6640625" style="32" customWidth="1"/>
    <col min="7178" max="7408" width="10.6640625" style="32"/>
    <col min="7409" max="7410" width="15.6640625" style="32" customWidth="1"/>
    <col min="7411" max="7413" width="14.6640625" style="32" customWidth="1"/>
    <col min="7414" max="7417" width="13.6640625" style="32" customWidth="1"/>
    <col min="7418" max="7421" width="15.6640625" style="32" customWidth="1"/>
    <col min="7422" max="7422" width="22.88671875" style="32" customWidth="1"/>
    <col min="7423" max="7423" width="20.6640625" style="32" customWidth="1"/>
    <col min="7424" max="7424" width="17.6640625" style="32" customWidth="1"/>
    <col min="7425" max="7433" width="14.6640625" style="32" customWidth="1"/>
    <col min="7434" max="7664" width="10.6640625" style="32"/>
    <col min="7665" max="7666" width="15.6640625" style="32" customWidth="1"/>
    <col min="7667" max="7669" width="14.6640625" style="32" customWidth="1"/>
    <col min="7670" max="7673" width="13.6640625" style="32" customWidth="1"/>
    <col min="7674" max="7677" width="15.6640625" style="32" customWidth="1"/>
    <col min="7678" max="7678" width="22.88671875" style="32" customWidth="1"/>
    <col min="7679" max="7679" width="20.6640625" style="32" customWidth="1"/>
    <col min="7680" max="7680" width="17.6640625" style="32" customWidth="1"/>
    <col min="7681" max="7689" width="14.6640625" style="32" customWidth="1"/>
    <col min="7690" max="7920" width="10.6640625" style="32"/>
    <col min="7921" max="7922" width="15.6640625" style="32" customWidth="1"/>
    <col min="7923" max="7925" width="14.6640625" style="32" customWidth="1"/>
    <col min="7926" max="7929" width="13.6640625" style="32" customWidth="1"/>
    <col min="7930" max="7933" width="15.6640625" style="32" customWidth="1"/>
    <col min="7934" max="7934" width="22.88671875" style="32" customWidth="1"/>
    <col min="7935" max="7935" width="20.6640625" style="32" customWidth="1"/>
    <col min="7936" max="7936" width="17.6640625" style="32" customWidth="1"/>
    <col min="7937" max="7945" width="14.6640625" style="32" customWidth="1"/>
    <col min="7946" max="8176" width="10.6640625" style="32"/>
    <col min="8177" max="8178" width="15.6640625" style="32" customWidth="1"/>
    <col min="8179" max="8181" width="14.6640625" style="32" customWidth="1"/>
    <col min="8182" max="8185" width="13.6640625" style="32" customWidth="1"/>
    <col min="8186" max="8189" width="15.6640625" style="32" customWidth="1"/>
    <col min="8190" max="8190" width="22.88671875" style="32" customWidth="1"/>
    <col min="8191" max="8191" width="20.6640625" style="32" customWidth="1"/>
    <col min="8192" max="8192" width="17.6640625" style="32" customWidth="1"/>
    <col min="8193" max="8201" width="14.6640625" style="32" customWidth="1"/>
    <col min="8202" max="8432" width="10.6640625" style="32"/>
    <col min="8433" max="8434" width="15.6640625" style="32" customWidth="1"/>
    <col min="8435" max="8437" width="14.6640625" style="32" customWidth="1"/>
    <col min="8438" max="8441" width="13.6640625" style="32" customWidth="1"/>
    <col min="8442" max="8445" width="15.6640625" style="32" customWidth="1"/>
    <col min="8446" max="8446" width="22.88671875" style="32" customWidth="1"/>
    <col min="8447" max="8447" width="20.6640625" style="32" customWidth="1"/>
    <col min="8448" max="8448" width="17.6640625" style="32" customWidth="1"/>
    <col min="8449" max="8457" width="14.6640625" style="32" customWidth="1"/>
    <col min="8458" max="8688" width="10.6640625" style="32"/>
    <col min="8689" max="8690" width="15.6640625" style="32" customWidth="1"/>
    <col min="8691" max="8693" width="14.6640625" style="32" customWidth="1"/>
    <col min="8694" max="8697" width="13.6640625" style="32" customWidth="1"/>
    <col min="8698" max="8701" width="15.6640625" style="32" customWidth="1"/>
    <col min="8702" max="8702" width="22.88671875" style="32" customWidth="1"/>
    <col min="8703" max="8703" width="20.6640625" style="32" customWidth="1"/>
    <col min="8704" max="8704" width="17.6640625" style="32" customWidth="1"/>
    <col min="8705" max="8713" width="14.6640625" style="32" customWidth="1"/>
    <col min="8714" max="8944" width="10.6640625" style="32"/>
    <col min="8945" max="8946" width="15.6640625" style="32" customWidth="1"/>
    <col min="8947" max="8949" width="14.6640625" style="32" customWidth="1"/>
    <col min="8950" max="8953" width="13.6640625" style="32" customWidth="1"/>
    <col min="8954" max="8957" width="15.6640625" style="32" customWidth="1"/>
    <col min="8958" max="8958" width="22.88671875" style="32" customWidth="1"/>
    <col min="8959" max="8959" width="20.6640625" style="32" customWidth="1"/>
    <col min="8960" max="8960" width="17.6640625" style="32" customWidth="1"/>
    <col min="8961" max="8969" width="14.6640625" style="32" customWidth="1"/>
    <col min="8970" max="9200" width="10.6640625" style="32"/>
    <col min="9201" max="9202" width="15.6640625" style="32" customWidth="1"/>
    <col min="9203" max="9205" width="14.6640625" style="32" customWidth="1"/>
    <col min="9206" max="9209" width="13.6640625" style="32" customWidth="1"/>
    <col min="9210" max="9213" width="15.6640625" style="32" customWidth="1"/>
    <col min="9214" max="9214" width="22.88671875" style="32" customWidth="1"/>
    <col min="9215" max="9215" width="20.6640625" style="32" customWidth="1"/>
    <col min="9216" max="9216" width="17.6640625" style="32" customWidth="1"/>
    <col min="9217" max="9225" width="14.6640625" style="32" customWidth="1"/>
    <col min="9226" max="9456" width="10.6640625" style="32"/>
    <col min="9457" max="9458" width="15.6640625" style="32" customWidth="1"/>
    <col min="9459" max="9461" width="14.6640625" style="32" customWidth="1"/>
    <col min="9462" max="9465" width="13.6640625" style="32" customWidth="1"/>
    <col min="9466" max="9469" width="15.6640625" style="32" customWidth="1"/>
    <col min="9470" max="9470" width="22.88671875" style="32" customWidth="1"/>
    <col min="9471" max="9471" width="20.6640625" style="32" customWidth="1"/>
    <col min="9472" max="9472" width="17.6640625" style="32" customWidth="1"/>
    <col min="9473" max="9481" width="14.6640625" style="32" customWidth="1"/>
    <col min="9482" max="9712" width="10.6640625" style="32"/>
    <col min="9713" max="9714" width="15.6640625" style="32" customWidth="1"/>
    <col min="9715" max="9717" width="14.6640625" style="32" customWidth="1"/>
    <col min="9718" max="9721" width="13.6640625" style="32" customWidth="1"/>
    <col min="9722" max="9725" width="15.6640625" style="32" customWidth="1"/>
    <col min="9726" max="9726" width="22.88671875" style="32" customWidth="1"/>
    <col min="9727" max="9727" width="20.6640625" style="32" customWidth="1"/>
    <col min="9728" max="9728" width="17.6640625" style="32" customWidth="1"/>
    <col min="9729" max="9737" width="14.6640625" style="32" customWidth="1"/>
    <col min="9738" max="9968" width="10.6640625" style="32"/>
    <col min="9969" max="9970" width="15.6640625" style="32" customWidth="1"/>
    <col min="9971" max="9973" width="14.6640625" style="32" customWidth="1"/>
    <col min="9974" max="9977" width="13.6640625" style="32" customWidth="1"/>
    <col min="9978" max="9981" width="15.6640625" style="32" customWidth="1"/>
    <col min="9982" max="9982" width="22.88671875" style="32" customWidth="1"/>
    <col min="9983" max="9983" width="20.6640625" style="32" customWidth="1"/>
    <col min="9984" max="9984" width="17.6640625" style="32" customWidth="1"/>
    <col min="9985" max="9993" width="14.6640625" style="32" customWidth="1"/>
    <col min="9994" max="10224" width="10.6640625" style="32"/>
    <col min="10225" max="10226" width="15.6640625" style="32" customWidth="1"/>
    <col min="10227" max="10229" width="14.6640625" style="32" customWidth="1"/>
    <col min="10230" max="10233" width="13.6640625" style="32" customWidth="1"/>
    <col min="10234" max="10237" width="15.6640625" style="32" customWidth="1"/>
    <col min="10238" max="10238" width="22.88671875" style="32" customWidth="1"/>
    <col min="10239" max="10239" width="20.6640625" style="32" customWidth="1"/>
    <col min="10240" max="10240" width="17.6640625" style="32" customWidth="1"/>
    <col min="10241" max="10249" width="14.6640625" style="32" customWidth="1"/>
    <col min="10250" max="10480" width="10.6640625" style="32"/>
    <col min="10481" max="10482" width="15.6640625" style="32" customWidth="1"/>
    <col min="10483" max="10485" width="14.6640625" style="32" customWidth="1"/>
    <col min="10486" max="10489" width="13.6640625" style="32" customWidth="1"/>
    <col min="10490" max="10493" width="15.6640625" style="32" customWidth="1"/>
    <col min="10494" max="10494" width="22.88671875" style="32" customWidth="1"/>
    <col min="10495" max="10495" width="20.6640625" style="32" customWidth="1"/>
    <col min="10496" max="10496" width="17.6640625" style="32" customWidth="1"/>
    <col min="10497" max="10505" width="14.6640625" style="32" customWidth="1"/>
    <col min="10506" max="10736" width="10.6640625" style="32"/>
    <col min="10737" max="10738" width="15.6640625" style="32" customWidth="1"/>
    <col min="10739" max="10741" width="14.6640625" style="32" customWidth="1"/>
    <col min="10742" max="10745" width="13.6640625" style="32" customWidth="1"/>
    <col min="10746" max="10749" width="15.6640625" style="32" customWidth="1"/>
    <col min="10750" max="10750" width="22.88671875" style="32" customWidth="1"/>
    <col min="10751" max="10751" width="20.6640625" style="32" customWidth="1"/>
    <col min="10752" max="10752" width="17.6640625" style="32" customWidth="1"/>
    <col min="10753" max="10761" width="14.6640625" style="32" customWidth="1"/>
    <col min="10762" max="10992" width="10.6640625" style="32"/>
    <col min="10993" max="10994" width="15.6640625" style="32" customWidth="1"/>
    <col min="10995" max="10997" width="14.6640625" style="32" customWidth="1"/>
    <col min="10998" max="11001" width="13.6640625" style="32" customWidth="1"/>
    <col min="11002" max="11005" width="15.6640625" style="32" customWidth="1"/>
    <col min="11006" max="11006" width="22.88671875" style="32" customWidth="1"/>
    <col min="11007" max="11007" width="20.6640625" style="32" customWidth="1"/>
    <col min="11008" max="11008" width="17.6640625" style="32" customWidth="1"/>
    <col min="11009" max="11017" width="14.6640625" style="32" customWidth="1"/>
    <col min="11018" max="11248" width="10.6640625" style="32"/>
    <col min="11249" max="11250" width="15.6640625" style="32" customWidth="1"/>
    <col min="11251" max="11253" width="14.6640625" style="32" customWidth="1"/>
    <col min="11254" max="11257" width="13.6640625" style="32" customWidth="1"/>
    <col min="11258" max="11261" width="15.6640625" style="32" customWidth="1"/>
    <col min="11262" max="11262" width="22.88671875" style="32" customWidth="1"/>
    <col min="11263" max="11263" width="20.6640625" style="32" customWidth="1"/>
    <col min="11264" max="11264" width="17.6640625" style="32" customWidth="1"/>
    <col min="11265" max="11273" width="14.6640625" style="32" customWidth="1"/>
    <col min="11274" max="11504" width="10.6640625" style="32"/>
    <col min="11505" max="11506" width="15.6640625" style="32" customWidth="1"/>
    <col min="11507" max="11509" width="14.6640625" style="32" customWidth="1"/>
    <col min="11510" max="11513" width="13.6640625" style="32" customWidth="1"/>
    <col min="11514" max="11517" width="15.6640625" style="32" customWidth="1"/>
    <col min="11518" max="11518" width="22.88671875" style="32" customWidth="1"/>
    <col min="11519" max="11519" width="20.6640625" style="32" customWidth="1"/>
    <col min="11520" max="11520" width="17.6640625" style="32" customWidth="1"/>
    <col min="11521" max="11529" width="14.6640625" style="32" customWidth="1"/>
    <col min="11530" max="11760" width="10.6640625" style="32"/>
    <col min="11761" max="11762" width="15.6640625" style="32" customWidth="1"/>
    <col min="11763" max="11765" width="14.6640625" style="32" customWidth="1"/>
    <col min="11766" max="11769" width="13.6640625" style="32" customWidth="1"/>
    <col min="11770" max="11773" width="15.6640625" style="32" customWidth="1"/>
    <col min="11774" max="11774" width="22.88671875" style="32" customWidth="1"/>
    <col min="11775" max="11775" width="20.6640625" style="32" customWidth="1"/>
    <col min="11776" max="11776" width="17.6640625" style="32" customWidth="1"/>
    <col min="11777" max="11785" width="14.6640625" style="32" customWidth="1"/>
    <col min="11786" max="12016" width="10.6640625" style="32"/>
    <col min="12017" max="12018" width="15.6640625" style="32" customWidth="1"/>
    <col min="12019" max="12021" width="14.6640625" style="32" customWidth="1"/>
    <col min="12022" max="12025" width="13.6640625" style="32" customWidth="1"/>
    <col min="12026" max="12029" width="15.6640625" style="32" customWidth="1"/>
    <col min="12030" max="12030" width="22.88671875" style="32" customWidth="1"/>
    <col min="12031" max="12031" width="20.6640625" style="32" customWidth="1"/>
    <col min="12032" max="12032" width="17.6640625" style="32" customWidth="1"/>
    <col min="12033" max="12041" width="14.6640625" style="32" customWidth="1"/>
    <col min="12042" max="12272" width="10.6640625" style="32"/>
    <col min="12273" max="12274" width="15.6640625" style="32" customWidth="1"/>
    <col min="12275" max="12277" width="14.6640625" style="32" customWidth="1"/>
    <col min="12278" max="12281" width="13.6640625" style="32" customWidth="1"/>
    <col min="12282" max="12285" width="15.6640625" style="32" customWidth="1"/>
    <col min="12286" max="12286" width="22.88671875" style="32" customWidth="1"/>
    <col min="12287" max="12287" width="20.6640625" style="32" customWidth="1"/>
    <col min="12288" max="12288" width="17.6640625" style="32" customWidth="1"/>
    <col min="12289" max="12297" width="14.6640625" style="32" customWidth="1"/>
    <col min="12298" max="12528" width="10.6640625" style="32"/>
    <col min="12529" max="12530" width="15.6640625" style="32" customWidth="1"/>
    <col min="12531" max="12533" width="14.6640625" style="32" customWidth="1"/>
    <col min="12534" max="12537" width="13.6640625" style="32" customWidth="1"/>
    <col min="12538" max="12541" width="15.6640625" style="32" customWidth="1"/>
    <col min="12542" max="12542" width="22.88671875" style="32" customWidth="1"/>
    <col min="12543" max="12543" width="20.6640625" style="32" customWidth="1"/>
    <col min="12544" max="12544" width="17.6640625" style="32" customWidth="1"/>
    <col min="12545" max="12553" width="14.6640625" style="32" customWidth="1"/>
    <col min="12554" max="12784" width="10.6640625" style="32"/>
    <col min="12785" max="12786" width="15.6640625" style="32" customWidth="1"/>
    <col min="12787" max="12789" width="14.6640625" style="32" customWidth="1"/>
    <col min="12790" max="12793" width="13.6640625" style="32" customWidth="1"/>
    <col min="12794" max="12797" width="15.6640625" style="32" customWidth="1"/>
    <col min="12798" max="12798" width="22.88671875" style="32" customWidth="1"/>
    <col min="12799" max="12799" width="20.6640625" style="32" customWidth="1"/>
    <col min="12800" max="12800" width="17.6640625" style="32" customWidth="1"/>
    <col min="12801" max="12809" width="14.6640625" style="32" customWidth="1"/>
    <col min="12810" max="13040" width="10.6640625" style="32"/>
    <col min="13041" max="13042" width="15.6640625" style="32" customWidth="1"/>
    <col min="13043" max="13045" width="14.6640625" style="32" customWidth="1"/>
    <col min="13046" max="13049" width="13.6640625" style="32" customWidth="1"/>
    <col min="13050" max="13053" width="15.6640625" style="32" customWidth="1"/>
    <col min="13054" max="13054" width="22.88671875" style="32" customWidth="1"/>
    <col min="13055" max="13055" width="20.6640625" style="32" customWidth="1"/>
    <col min="13056" max="13056" width="17.6640625" style="32" customWidth="1"/>
    <col min="13057" max="13065" width="14.6640625" style="32" customWidth="1"/>
    <col min="13066" max="13296" width="10.6640625" style="32"/>
    <col min="13297" max="13298" width="15.6640625" style="32" customWidth="1"/>
    <col min="13299" max="13301" width="14.6640625" style="32" customWidth="1"/>
    <col min="13302" max="13305" width="13.6640625" style="32" customWidth="1"/>
    <col min="13306" max="13309" width="15.6640625" style="32" customWidth="1"/>
    <col min="13310" max="13310" width="22.88671875" style="32" customWidth="1"/>
    <col min="13311" max="13311" width="20.6640625" style="32" customWidth="1"/>
    <col min="13312" max="13312" width="17.6640625" style="32" customWidth="1"/>
    <col min="13313" max="13321" width="14.6640625" style="32" customWidth="1"/>
    <col min="13322" max="13552" width="10.6640625" style="32"/>
    <col min="13553" max="13554" width="15.6640625" style="32" customWidth="1"/>
    <col min="13555" max="13557" width="14.6640625" style="32" customWidth="1"/>
    <col min="13558" max="13561" width="13.6640625" style="32" customWidth="1"/>
    <col min="13562" max="13565" width="15.6640625" style="32" customWidth="1"/>
    <col min="13566" max="13566" width="22.88671875" style="32" customWidth="1"/>
    <col min="13567" max="13567" width="20.6640625" style="32" customWidth="1"/>
    <col min="13568" max="13568" width="17.6640625" style="32" customWidth="1"/>
    <col min="13569" max="13577" width="14.6640625" style="32" customWidth="1"/>
    <col min="13578" max="13808" width="10.6640625" style="32"/>
    <col min="13809" max="13810" width="15.6640625" style="32" customWidth="1"/>
    <col min="13811" max="13813" width="14.6640625" style="32" customWidth="1"/>
    <col min="13814" max="13817" width="13.6640625" style="32" customWidth="1"/>
    <col min="13818" max="13821" width="15.6640625" style="32" customWidth="1"/>
    <col min="13822" max="13822" width="22.88671875" style="32" customWidth="1"/>
    <col min="13823" max="13823" width="20.6640625" style="32" customWidth="1"/>
    <col min="13824" max="13824" width="17.6640625" style="32" customWidth="1"/>
    <col min="13825" max="13833" width="14.6640625" style="32" customWidth="1"/>
    <col min="13834" max="14064" width="10.6640625" style="32"/>
    <col min="14065" max="14066" width="15.6640625" style="32" customWidth="1"/>
    <col min="14067" max="14069" width="14.6640625" style="32" customWidth="1"/>
    <col min="14070" max="14073" width="13.6640625" style="32" customWidth="1"/>
    <col min="14074" max="14077" width="15.6640625" style="32" customWidth="1"/>
    <col min="14078" max="14078" width="22.88671875" style="32" customWidth="1"/>
    <col min="14079" max="14079" width="20.6640625" style="32" customWidth="1"/>
    <col min="14080" max="14080" width="17.6640625" style="32" customWidth="1"/>
    <col min="14081" max="14089" width="14.6640625" style="32" customWidth="1"/>
    <col min="14090" max="14320" width="10.6640625" style="32"/>
    <col min="14321" max="14322" width="15.6640625" style="32" customWidth="1"/>
    <col min="14323" max="14325" width="14.6640625" style="32" customWidth="1"/>
    <col min="14326" max="14329" width="13.6640625" style="32" customWidth="1"/>
    <col min="14330" max="14333" width="15.6640625" style="32" customWidth="1"/>
    <col min="14334" max="14334" width="22.88671875" style="32" customWidth="1"/>
    <col min="14335" max="14335" width="20.6640625" style="32" customWidth="1"/>
    <col min="14336" max="14336" width="17.6640625" style="32" customWidth="1"/>
    <col min="14337" max="14345" width="14.6640625" style="32" customWidth="1"/>
    <col min="14346" max="14576" width="10.6640625" style="32"/>
    <col min="14577" max="14578" width="15.6640625" style="32" customWidth="1"/>
    <col min="14579" max="14581" width="14.6640625" style="32" customWidth="1"/>
    <col min="14582" max="14585" width="13.6640625" style="32" customWidth="1"/>
    <col min="14586" max="14589" width="15.6640625" style="32" customWidth="1"/>
    <col min="14590" max="14590" width="22.88671875" style="32" customWidth="1"/>
    <col min="14591" max="14591" width="20.6640625" style="32" customWidth="1"/>
    <col min="14592" max="14592" width="17.6640625" style="32" customWidth="1"/>
    <col min="14593" max="14601" width="14.6640625" style="32" customWidth="1"/>
    <col min="14602" max="14832" width="10.6640625" style="32"/>
    <col min="14833" max="14834" width="15.6640625" style="32" customWidth="1"/>
    <col min="14835" max="14837" width="14.6640625" style="32" customWidth="1"/>
    <col min="14838" max="14841" width="13.6640625" style="32" customWidth="1"/>
    <col min="14842" max="14845" width="15.6640625" style="32" customWidth="1"/>
    <col min="14846" max="14846" width="22.88671875" style="32" customWidth="1"/>
    <col min="14847" max="14847" width="20.6640625" style="32" customWidth="1"/>
    <col min="14848" max="14848" width="17.6640625" style="32" customWidth="1"/>
    <col min="14849" max="14857" width="14.6640625" style="32" customWidth="1"/>
    <col min="14858" max="15088" width="10.6640625" style="32"/>
    <col min="15089" max="15090" width="15.6640625" style="32" customWidth="1"/>
    <col min="15091" max="15093" width="14.6640625" style="32" customWidth="1"/>
    <col min="15094" max="15097" width="13.6640625" style="32" customWidth="1"/>
    <col min="15098" max="15101" width="15.6640625" style="32" customWidth="1"/>
    <col min="15102" max="15102" width="22.88671875" style="32" customWidth="1"/>
    <col min="15103" max="15103" width="20.6640625" style="32" customWidth="1"/>
    <col min="15104" max="15104" width="17.6640625" style="32" customWidth="1"/>
    <col min="15105" max="15113" width="14.6640625" style="32" customWidth="1"/>
    <col min="15114" max="15344" width="10.6640625" style="32"/>
    <col min="15345" max="15346" width="15.6640625" style="32" customWidth="1"/>
    <col min="15347" max="15349" width="14.6640625" style="32" customWidth="1"/>
    <col min="15350" max="15353" width="13.6640625" style="32" customWidth="1"/>
    <col min="15354" max="15357" width="15.6640625" style="32" customWidth="1"/>
    <col min="15358" max="15358" width="22.88671875" style="32" customWidth="1"/>
    <col min="15359" max="15359" width="20.6640625" style="32" customWidth="1"/>
    <col min="15360" max="15360" width="17.6640625" style="32" customWidth="1"/>
    <col min="15361" max="15369" width="14.6640625" style="32" customWidth="1"/>
    <col min="15370" max="15600" width="10.6640625" style="32"/>
    <col min="15601" max="15602" width="15.6640625" style="32" customWidth="1"/>
    <col min="15603" max="15605" width="14.6640625" style="32" customWidth="1"/>
    <col min="15606" max="15609" width="13.6640625" style="32" customWidth="1"/>
    <col min="15610" max="15613" width="15.6640625" style="32" customWidth="1"/>
    <col min="15614" max="15614" width="22.88671875" style="32" customWidth="1"/>
    <col min="15615" max="15615" width="20.6640625" style="32" customWidth="1"/>
    <col min="15616" max="15616" width="17.6640625" style="32" customWidth="1"/>
    <col min="15617" max="15625" width="14.6640625" style="32" customWidth="1"/>
    <col min="15626" max="15856" width="10.6640625" style="32"/>
    <col min="15857" max="15858" width="15.6640625" style="32" customWidth="1"/>
    <col min="15859" max="15861" width="14.6640625" style="32" customWidth="1"/>
    <col min="15862" max="15865" width="13.6640625" style="32" customWidth="1"/>
    <col min="15866" max="15869" width="15.6640625" style="32" customWidth="1"/>
    <col min="15870" max="15870" width="22.88671875" style="32" customWidth="1"/>
    <col min="15871" max="15871" width="20.6640625" style="32" customWidth="1"/>
    <col min="15872" max="15872" width="17.6640625" style="32" customWidth="1"/>
    <col min="15873" max="15881" width="14.6640625" style="32" customWidth="1"/>
    <col min="15882" max="16112" width="10.6640625" style="32"/>
    <col min="16113" max="16114" width="15.6640625" style="32" customWidth="1"/>
    <col min="16115" max="16117" width="14.6640625" style="32" customWidth="1"/>
    <col min="16118" max="16121" width="13.6640625" style="32" customWidth="1"/>
    <col min="16122" max="16125" width="15.6640625" style="32" customWidth="1"/>
    <col min="16126" max="16126" width="22.88671875" style="32" customWidth="1"/>
    <col min="16127" max="16127" width="20.6640625" style="32" customWidth="1"/>
    <col min="16128" max="16128" width="17.6640625" style="32" customWidth="1"/>
    <col min="16129" max="16137" width="14.6640625" style="32" customWidth="1"/>
    <col min="16138" max="16384" width="10.6640625" style="32"/>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7" t="s">
        <v>594</v>
      </c>
      <c r="B5" s="287"/>
      <c r="C5" s="287"/>
      <c r="D5" s="287"/>
      <c r="E5" s="287"/>
      <c r="F5" s="287"/>
      <c r="G5" s="287"/>
      <c r="H5" s="287"/>
      <c r="I5" s="287"/>
      <c r="J5" s="287"/>
      <c r="K5" s="287"/>
      <c r="L5" s="287"/>
      <c r="M5" s="96"/>
      <c r="N5" s="96"/>
      <c r="O5" s="96"/>
      <c r="P5" s="96"/>
      <c r="Q5" s="96"/>
      <c r="R5" s="96"/>
      <c r="S5" s="96"/>
      <c r="T5" s="96"/>
      <c r="U5" s="96"/>
      <c r="V5" s="96"/>
      <c r="W5" s="96"/>
      <c r="X5" s="96"/>
      <c r="Y5" s="96"/>
      <c r="Z5" s="96"/>
      <c r="AA5" s="96"/>
    </row>
    <row r="6" spans="1:27" s="8" customFormat="1" x14ac:dyDescent="0.25">
      <c r="A6" s="203"/>
      <c r="B6" s="203"/>
      <c r="C6" s="203"/>
      <c r="D6" s="203"/>
      <c r="E6" s="203"/>
      <c r="F6" s="203"/>
      <c r="G6" s="203"/>
      <c r="H6" s="203"/>
      <c r="I6" s="203"/>
      <c r="J6" s="203"/>
      <c r="K6" s="203"/>
      <c r="L6" s="203"/>
      <c r="M6" s="203"/>
      <c r="N6" s="203"/>
      <c r="O6" s="203"/>
      <c r="P6" s="203"/>
      <c r="Q6" s="203"/>
      <c r="R6" s="203"/>
      <c r="S6" s="203"/>
      <c r="T6" s="203"/>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52"/>
      <c r="F8" s="152"/>
      <c r="G8" s="152"/>
      <c r="H8" s="152"/>
      <c r="I8" s="152"/>
      <c r="J8" s="152"/>
      <c r="K8" s="152"/>
      <c r="L8" s="152"/>
      <c r="M8" s="152"/>
      <c r="N8" s="152"/>
      <c r="O8" s="152"/>
      <c r="P8" s="152"/>
      <c r="Q8" s="152"/>
      <c r="R8" s="152"/>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52"/>
      <c r="F11" s="152"/>
      <c r="G11" s="152"/>
      <c r="H11" s="152"/>
      <c r="I11" s="152"/>
      <c r="J11" s="152"/>
      <c r="K11" s="152"/>
      <c r="L11" s="152"/>
      <c r="M11" s="152"/>
      <c r="N11" s="152"/>
      <c r="O11" s="152"/>
      <c r="P11" s="152"/>
      <c r="Q11" s="152"/>
      <c r="R11" s="152"/>
      <c r="S11" s="10"/>
      <c r="T11" s="10"/>
      <c r="U11" s="10"/>
      <c r="V11" s="10"/>
      <c r="W11" s="10"/>
    </row>
    <row r="12" spans="1:27" s="8" customFormat="1" ht="18.75" customHeight="1" x14ac:dyDescent="0.25">
      <c r="E12" s="294" t="str">
        <f>'1. паспорт местоположение'!A12</f>
        <v>J_KGK_01</v>
      </c>
      <c r="F12" s="294"/>
      <c r="G12" s="29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0"/>
      <c r="F18" s="290"/>
      <c r="G18" s="290"/>
      <c r="H18" s="290"/>
      <c r="I18" s="290"/>
      <c r="J18" s="290"/>
      <c r="K18" s="290"/>
      <c r="L18" s="290"/>
      <c r="M18" s="290"/>
      <c r="N18" s="290"/>
      <c r="O18" s="290"/>
      <c r="P18" s="290"/>
      <c r="Q18" s="290"/>
      <c r="R18" s="290"/>
      <c r="S18" s="290"/>
      <c r="T18" s="290"/>
      <c r="U18" s="290"/>
      <c r="V18" s="290"/>
      <c r="W18" s="290"/>
      <c r="X18" s="290"/>
      <c r="Y18" s="290"/>
    </row>
    <row r="19" spans="1:27" ht="25.5" customHeight="1" x14ac:dyDescent="0.3">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3"/>
    <row r="21" spans="1:27" ht="15.75" customHeight="1" x14ac:dyDescent="0.3">
      <c r="A21" s="305" t="s">
        <v>6</v>
      </c>
      <c r="B21" s="301" t="s">
        <v>509</v>
      </c>
      <c r="C21" s="302"/>
      <c r="D21" s="301" t="s">
        <v>511</v>
      </c>
      <c r="E21" s="302"/>
      <c r="F21" s="311" t="s">
        <v>98</v>
      </c>
      <c r="G21" s="313"/>
      <c r="H21" s="313"/>
      <c r="I21" s="312"/>
      <c r="J21" s="305" t="s">
        <v>512</v>
      </c>
      <c r="K21" s="301" t="s">
        <v>513</v>
      </c>
      <c r="L21" s="302"/>
      <c r="M21" s="301" t="s">
        <v>514</v>
      </c>
      <c r="N21" s="302"/>
      <c r="O21" s="301" t="s">
        <v>501</v>
      </c>
      <c r="P21" s="302"/>
      <c r="Q21" s="301" t="s">
        <v>131</v>
      </c>
      <c r="R21" s="302"/>
      <c r="S21" s="305" t="s">
        <v>130</v>
      </c>
      <c r="T21" s="305" t="s">
        <v>515</v>
      </c>
      <c r="U21" s="305" t="s">
        <v>510</v>
      </c>
      <c r="V21" s="301" t="s">
        <v>129</v>
      </c>
      <c r="W21" s="302"/>
      <c r="X21" s="311" t="s">
        <v>121</v>
      </c>
      <c r="Y21" s="313"/>
      <c r="Z21" s="311" t="s">
        <v>120</v>
      </c>
      <c r="AA21" s="313"/>
    </row>
    <row r="22" spans="1:27" ht="216" customHeight="1" x14ac:dyDescent="0.3">
      <c r="A22" s="307"/>
      <c r="B22" s="303"/>
      <c r="C22" s="304"/>
      <c r="D22" s="303"/>
      <c r="E22" s="304"/>
      <c r="F22" s="311" t="s">
        <v>128</v>
      </c>
      <c r="G22" s="312"/>
      <c r="H22" s="311" t="s">
        <v>127</v>
      </c>
      <c r="I22" s="312"/>
      <c r="J22" s="306"/>
      <c r="K22" s="303"/>
      <c r="L22" s="304"/>
      <c r="M22" s="303"/>
      <c r="N22" s="304"/>
      <c r="O22" s="303"/>
      <c r="P22" s="304"/>
      <c r="Q22" s="303"/>
      <c r="R22" s="304"/>
      <c r="S22" s="306"/>
      <c r="T22" s="306"/>
      <c r="U22" s="306"/>
      <c r="V22" s="303"/>
      <c r="W22" s="304"/>
      <c r="X22" s="77" t="s">
        <v>119</v>
      </c>
      <c r="Y22" s="77" t="s">
        <v>499</v>
      </c>
      <c r="Z22" s="77" t="s">
        <v>118</v>
      </c>
      <c r="AA22" s="77" t="s">
        <v>117</v>
      </c>
    </row>
    <row r="23" spans="1:27" ht="60" customHeight="1" x14ac:dyDescent="0.3">
      <c r="A23" s="30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3" customFormat="1" ht="24" customHeight="1" x14ac:dyDescent="0.3">
      <c r="A25" s="82" t="s">
        <v>556</v>
      </c>
      <c r="B25" s="82" t="s">
        <v>556</v>
      </c>
      <c r="C25" s="82" t="s">
        <v>556</v>
      </c>
      <c r="D25" s="82" t="s">
        <v>556</v>
      </c>
      <c r="E25" s="82" t="s">
        <v>556</v>
      </c>
      <c r="F25" s="82" t="s">
        <v>556</v>
      </c>
      <c r="G25" s="82" t="s">
        <v>556</v>
      </c>
      <c r="H25" s="82" t="s">
        <v>556</v>
      </c>
      <c r="I25" s="82" t="s">
        <v>556</v>
      </c>
      <c r="J25" s="82" t="s">
        <v>556</v>
      </c>
      <c r="K25" s="82" t="s">
        <v>556</v>
      </c>
      <c r="L25" s="82" t="s">
        <v>556</v>
      </c>
      <c r="M25" s="82" t="s">
        <v>556</v>
      </c>
      <c r="N25" s="82" t="s">
        <v>556</v>
      </c>
      <c r="O25" s="82" t="s">
        <v>556</v>
      </c>
      <c r="P25" s="82" t="s">
        <v>556</v>
      </c>
      <c r="Q25" s="82" t="s">
        <v>556</v>
      </c>
      <c r="R25" s="82" t="s">
        <v>556</v>
      </c>
      <c r="S25" s="82" t="s">
        <v>556</v>
      </c>
      <c r="T25" s="82" t="s">
        <v>556</v>
      </c>
      <c r="U25" s="82" t="s">
        <v>556</v>
      </c>
      <c r="V25" s="82" t="s">
        <v>556</v>
      </c>
      <c r="W25" s="82" t="s">
        <v>556</v>
      </c>
      <c r="X25" s="82" t="s">
        <v>556</v>
      </c>
      <c r="Y25" s="82" t="s">
        <v>556</v>
      </c>
      <c r="Z25" s="82" t="s">
        <v>556</v>
      </c>
      <c r="AA25" s="82" t="s">
        <v>556</v>
      </c>
    </row>
    <row r="26" spans="1:27" ht="3" customHeight="1" x14ac:dyDescent="0.3">
      <c r="X26" s="79"/>
      <c r="Y26" s="80"/>
    </row>
    <row r="27" spans="1:27" s="36" customFormat="1" ht="13.2" x14ac:dyDescent="0.25">
      <c r="A27" s="37"/>
      <c r="B27" s="37"/>
      <c r="C27" s="37"/>
      <c r="E27" s="37"/>
    </row>
    <row r="28" spans="1:27" s="36" customFormat="1" ht="13.2" x14ac:dyDescent="0.25">
      <c r="A28" s="37"/>
      <c r="B28" s="37"/>
      <c r="C28" s="37"/>
    </row>
  </sheetData>
  <customSheetViews>
    <customSheetView guid="{C290BBE0-3C98-461A-94BD-C632345D89F6}" scale="70" showPageBreaks="1" fitToPage="1" printArea="1" view="pageBreakPreview" topLeftCell="A7">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70" showPageBreaks="1" fitToPage="1" printArea="1" view="pageBreakPreview">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70" showPageBreaks="1" fitToPage="1" printArea="1" view="pageBreakPreview" topLeftCell="A7">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70" zoomScaleSheetLayoutView="70" workbookViewId="0">
      <selection activeCell="D32" sqref="D32"/>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87" t="str">
        <f>'1. паспорт местоположение'!A5:C5</f>
        <v>Год раскрытия информации: 2023 год</v>
      </c>
      <c r="B5" s="287"/>
      <c r="C5" s="287"/>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8" customFormat="1" ht="18" x14ac:dyDescent="0.35">
      <c r="A6" s="12"/>
      <c r="G6" s="11"/>
    </row>
    <row r="7" spans="1:29" s="8" customFormat="1" ht="17.399999999999999" x14ac:dyDescent="0.25">
      <c r="A7" s="291" t="s">
        <v>10</v>
      </c>
      <c r="B7" s="291"/>
      <c r="C7" s="291"/>
      <c r="D7" s="10"/>
      <c r="E7" s="10"/>
      <c r="F7" s="10"/>
      <c r="G7" s="10"/>
      <c r="H7" s="10"/>
      <c r="I7" s="10"/>
      <c r="J7" s="10"/>
      <c r="K7" s="10"/>
      <c r="L7" s="10"/>
      <c r="M7" s="10"/>
      <c r="N7" s="10"/>
      <c r="O7" s="10"/>
      <c r="P7" s="10"/>
      <c r="Q7" s="10"/>
      <c r="R7" s="10"/>
      <c r="S7" s="10"/>
      <c r="T7" s="10"/>
      <c r="U7" s="10"/>
    </row>
    <row r="8" spans="1:29" s="8" customFormat="1" ht="17.399999999999999" x14ac:dyDescent="0.25">
      <c r="A8" s="291"/>
      <c r="B8" s="291"/>
      <c r="C8" s="291"/>
      <c r="D8" s="152"/>
      <c r="E8" s="152"/>
      <c r="F8" s="152"/>
      <c r="G8" s="152"/>
      <c r="H8" s="10"/>
      <c r="I8" s="10"/>
      <c r="J8" s="10"/>
      <c r="K8" s="10"/>
      <c r="L8" s="10"/>
      <c r="M8" s="10"/>
      <c r="N8" s="10"/>
      <c r="O8" s="10"/>
      <c r="P8" s="10"/>
      <c r="Q8" s="10"/>
      <c r="R8" s="10"/>
      <c r="S8" s="10"/>
      <c r="T8" s="10"/>
      <c r="U8" s="10"/>
    </row>
    <row r="9" spans="1:29" s="8" customFormat="1" ht="17.399999999999999" x14ac:dyDescent="0.25">
      <c r="A9" s="294" t="str">
        <f>'1. паспорт местоположение'!A9:C9</f>
        <v xml:space="preserve">Акционерное общество "Калининградская генерирующая компания" </v>
      </c>
      <c r="B9" s="294"/>
      <c r="C9" s="294"/>
      <c r="D9" s="7"/>
      <c r="E9" s="7"/>
      <c r="F9" s="7"/>
      <c r="G9" s="7"/>
      <c r="H9" s="10"/>
      <c r="I9" s="10"/>
      <c r="J9" s="10"/>
      <c r="K9" s="10"/>
      <c r="L9" s="10"/>
      <c r="M9" s="10"/>
      <c r="N9" s="10"/>
      <c r="O9" s="10"/>
      <c r="P9" s="10"/>
      <c r="Q9" s="10"/>
      <c r="R9" s="10"/>
      <c r="S9" s="10"/>
      <c r="T9" s="10"/>
      <c r="U9" s="10"/>
    </row>
    <row r="10" spans="1:29" s="8" customFormat="1" ht="17.399999999999999" x14ac:dyDescent="0.25">
      <c r="A10" s="288" t="s">
        <v>9</v>
      </c>
      <c r="B10" s="288"/>
      <c r="C10" s="28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91"/>
      <c r="B11" s="291"/>
      <c r="C11" s="291"/>
      <c r="D11" s="152"/>
      <c r="E11" s="152"/>
      <c r="F11" s="152"/>
      <c r="G11" s="152"/>
      <c r="H11" s="10"/>
      <c r="I11" s="10"/>
      <c r="J11" s="10"/>
      <c r="K11" s="10"/>
      <c r="L11" s="10"/>
      <c r="M11" s="10"/>
      <c r="N11" s="10"/>
      <c r="O11" s="10"/>
      <c r="P11" s="10"/>
      <c r="Q11" s="10"/>
      <c r="R11" s="10"/>
      <c r="S11" s="10"/>
      <c r="T11" s="10"/>
      <c r="U11" s="10"/>
    </row>
    <row r="12" spans="1:29" s="8" customFormat="1" ht="17.399999999999999" x14ac:dyDescent="0.25">
      <c r="A12" s="294" t="str">
        <f>'1. паспорт местоположение'!A12:C12</f>
        <v>J_KGK_01</v>
      </c>
      <c r="B12" s="294"/>
      <c r="C12" s="29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88" t="s">
        <v>8</v>
      </c>
      <c r="B13" s="288"/>
      <c r="C13" s="288"/>
      <c r="D13" s="5"/>
      <c r="E13" s="5"/>
      <c r="F13" s="5"/>
      <c r="G13" s="5"/>
      <c r="H13" s="10"/>
      <c r="I13" s="10"/>
      <c r="J13" s="10"/>
      <c r="K13" s="10"/>
      <c r="L13" s="10"/>
      <c r="M13" s="10"/>
      <c r="N13" s="10"/>
      <c r="O13" s="10"/>
      <c r="P13" s="10"/>
      <c r="Q13" s="10"/>
      <c r="R13" s="10"/>
      <c r="S13" s="10"/>
      <c r="T13" s="10"/>
      <c r="U13" s="10"/>
    </row>
    <row r="14" spans="1:29" s="8" customFormat="1" ht="18" x14ac:dyDescent="0.25">
      <c r="A14" s="298"/>
      <c r="B14" s="298"/>
      <c r="C14" s="298"/>
      <c r="D14" s="4"/>
      <c r="E14" s="4"/>
      <c r="F14" s="4"/>
      <c r="G14" s="4"/>
      <c r="H14" s="4"/>
      <c r="I14" s="4"/>
      <c r="J14" s="4"/>
      <c r="K14" s="4"/>
      <c r="L14" s="4"/>
      <c r="M14" s="4"/>
      <c r="N14" s="4"/>
      <c r="O14" s="4"/>
      <c r="P14" s="4"/>
      <c r="Q14" s="4"/>
      <c r="R14" s="4"/>
      <c r="S14" s="4"/>
      <c r="T14" s="4"/>
      <c r="U14" s="4"/>
    </row>
    <row r="15" spans="1:29" s="3" customFormat="1" ht="12" x14ac:dyDescent="0.25">
      <c r="A15" s="294" t="str">
        <f>'1. паспорт местоположение'!A15</f>
        <v>Реконструкция производственного объекта "Гусевская ТЭЦ" г. Гусев</v>
      </c>
      <c r="B15" s="294"/>
      <c r="C15" s="294"/>
      <c r="D15" s="7"/>
      <c r="E15" s="7"/>
      <c r="F15" s="7"/>
      <c r="G15" s="7"/>
      <c r="H15" s="7"/>
      <c r="I15" s="7"/>
      <c r="J15" s="7"/>
      <c r="K15" s="7"/>
      <c r="L15" s="7"/>
      <c r="M15" s="7"/>
      <c r="N15" s="7"/>
      <c r="O15" s="7"/>
      <c r="P15" s="7"/>
      <c r="Q15" s="7"/>
      <c r="R15" s="7"/>
      <c r="S15" s="7"/>
      <c r="T15" s="7"/>
      <c r="U15" s="7"/>
    </row>
    <row r="16" spans="1:29" s="3" customFormat="1" ht="15.6" x14ac:dyDescent="0.25">
      <c r="A16" s="288" t="s">
        <v>7</v>
      </c>
      <c r="B16" s="288"/>
      <c r="C16" s="288"/>
      <c r="D16" s="5"/>
      <c r="E16" s="5"/>
      <c r="F16" s="5"/>
      <c r="G16" s="5"/>
      <c r="H16" s="5"/>
      <c r="I16" s="5"/>
      <c r="J16" s="5"/>
      <c r="K16" s="5"/>
      <c r="L16" s="5"/>
      <c r="M16" s="5"/>
      <c r="N16" s="5"/>
      <c r="O16" s="5"/>
      <c r="P16" s="5"/>
      <c r="Q16" s="5"/>
      <c r="R16" s="5"/>
      <c r="S16" s="5"/>
      <c r="T16" s="5"/>
      <c r="U16" s="5"/>
    </row>
    <row r="17" spans="1:21" s="3" customFormat="1" ht="18" x14ac:dyDescent="0.25">
      <c r="A17" s="298"/>
      <c r="B17" s="298"/>
      <c r="C17" s="298"/>
      <c r="D17" s="4"/>
      <c r="E17" s="4"/>
      <c r="F17" s="4"/>
      <c r="G17" s="4"/>
      <c r="H17" s="4"/>
      <c r="I17" s="4"/>
      <c r="J17" s="4"/>
      <c r="K17" s="4"/>
      <c r="L17" s="4"/>
      <c r="M17" s="4"/>
      <c r="N17" s="4"/>
      <c r="O17" s="4"/>
      <c r="P17" s="4"/>
      <c r="Q17" s="4"/>
      <c r="R17" s="4"/>
    </row>
    <row r="18" spans="1:21" s="3" customFormat="1" ht="17.399999999999999" x14ac:dyDescent="0.25">
      <c r="A18" s="289" t="s">
        <v>494</v>
      </c>
      <c r="B18" s="289"/>
      <c r="C18" s="28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507</v>
      </c>
      <c r="C22" s="202" t="s">
        <v>559</v>
      </c>
      <c r="D22" s="5"/>
      <c r="E22" s="5"/>
      <c r="F22" s="4"/>
      <c r="G22" s="4"/>
      <c r="H22" s="4"/>
      <c r="I22" s="4"/>
      <c r="J22" s="4"/>
      <c r="K22" s="4"/>
      <c r="L22" s="4"/>
      <c r="M22" s="4"/>
      <c r="N22" s="4"/>
      <c r="O22" s="4"/>
      <c r="P22" s="4"/>
    </row>
    <row r="23" spans="1:21" ht="31.2" x14ac:dyDescent="0.3">
      <c r="A23" s="19" t="s">
        <v>64</v>
      </c>
      <c r="B23" s="22" t="s">
        <v>61</v>
      </c>
      <c r="C23" s="95" t="s">
        <v>558</v>
      </c>
    </row>
    <row r="24" spans="1:21" ht="46.8" x14ac:dyDescent="0.3">
      <c r="A24" s="19" t="s">
        <v>63</v>
      </c>
      <c r="B24" s="22" t="s">
        <v>527</v>
      </c>
      <c r="C24" s="153" t="s">
        <v>575</v>
      </c>
    </row>
    <row r="25" spans="1:21" ht="31.2" x14ac:dyDescent="0.3">
      <c r="A25" s="19" t="s">
        <v>62</v>
      </c>
      <c r="B25" s="22" t="s">
        <v>528</v>
      </c>
      <c r="C25" s="212">
        <f>'1. паспорт местоположение'!C48</f>
        <v>1196.85381897446</v>
      </c>
    </row>
    <row r="26" spans="1:21" ht="31.2" x14ac:dyDescent="0.3">
      <c r="A26" s="19" t="s">
        <v>60</v>
      </c>
      <c r="B26" s="22" t="s">
        <v>236</v>
      </c>
      <c r="C26" s="21" t="s">
        <v>555</v>
      </c>
    </row>
    <row r="27" spans="1:21" ht="31.2" x14ac:dyDescent="0.3">
      <c r="A27" s="19" t="s">
        <v>59</v>
      </c>
      <c r="B27" s="22" t="s">
        <v>508</v>
      </c>
      <c r="C27" s="153" t="s">
        <v>576</v>
      </c>
    </row>
    <row r="28" spans="1:21" ht="15.6" x14ac:dyDescent="0.3">
      <c r="A28" s="19" t="s">
        <v>57</v>
      </c>
      <c r="B28" s="22" t="s">
        <v>58</v>
      </c>
      <c r="C28" s="202">
        <v>2020</v>
      </c>
    </row>
    <row r="29" spans="1:21" ht="15.6" x14ac:dyDescent="0.3">
      <c r="A29" s="19" t="s">
        <v>55</v>
      </c>
      <c r="B29" s="21" t="s">
        <v>56</v>
      </c>
      <c r="C29" s="202">
        <v>2024</v>
      </c>
    </row>
    <row r="30" spans="1:21" ht="31.2" x14ac:dyDescent="0.3">
      <c r="A30" s="19" t="s">
        <v>74</v>
      </c>
      <c r="B30" s="21" t="s">
        <v>54</v>
      </c>
      <c r="C30" s="21" t="s">
        <v>553</v>
      </c>
    </row>
  </sheetData>
  <customSheetViews>
    <customSheetView guid="{C290BBE0-3C98-461A-94BD-C632345D89F6}" scale="80" showPageBreaks="1" fitToPage="1" printArea="1" view="pageBreakPreview" topLeftCell="A16">
      <selection activeCell="C30" sqref="C30"/>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13">
      <selection activeCell="C24" sqref="C24"/>
      <pageMargins left="0.70866141732283472" right="0.70866141732283472" top="0.74803149606299213" bottom="0.74803149606299213" header="0.31496062992125984" footer="0.31496062992125984"/>
      <pageSetup paperSize="8" scale="82" fitToHeight="0" orientation="portrait" r:id="rId2"/>
    </customSheetView>
    <customSheetView guid="{39B71E68-BF27-4D0E-9B8B-6F4286FA19B0}"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87" t="str">
        <f>'1. паспорт местоположение'!A5:C5</f>
        <v>Год раскрытия информации: 2023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7.399999999999999" x14ac:dyDescent="0.3">
      <c r="A6" s="291" t="s">
        <v>10</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10"/>
      <c r="AB6" s="10"/>
    </row>
    <row r="7" spans="1:28" ht="17.399999999999999" x14ac:dyDescent="0.3">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10"/>
      <c r="AB7" s="10"/>
    </row>
    <row r="8" spans="1:28" x14ac:dyDescent="0.3">
      <c r="A8" s="294" t="str">
        <f>'1. паспорт местоположение'!A9</f>
        <v xml:space="preserve">Акционерное общество "Калининградская генерирующая компания" </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7"/>
      <c r="AB8" s="7"/>
    </row>
    <row r="9" spans="1:28" ht="15.6" x14ac:dyDescent="0.3">
      <c r="A9" s="288" t="s">
        <v>9</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5"/>
      <c r="AB9" s="5"/>
    </row>
    <row r="10" spans="1:28" ht="17.399999999999999" x14ac:dyDescent="0.3">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10"/>
      <c r="AB10" s="10"/>
    </row>
    <row r="11" spans="1:28" x14ac:dyDescent="0.3">
      <c r="A11" s="294" t="str">
        <f>'1. паспорт местоположение'!A12:C12</f>
        <v>J_KGK_01</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7"/>
      <c r="AB11" s="7"/>
    </row>
    <row r="12" spans="1:28" ht="15.6" x14ac:dyDescent="0.3">
      <c r="A12" s="288" t="s">
        <v>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5"/>
      <c r="AB12" s="5"/>
    </row>
    <row r="13" spans="1:28" ht="18" x14ac:dyDescent="0.3">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9"/>
      <c r="AB13" s="9"/>
    </row>
    <row r="14" spans="1:28" x14ac:dyDescent="0.3">
      <c r="A14" s="294" t="str">
        <f>'1. паспорт местоположение'!A15</f>
        <v>Реконструкция производственного объекта "Гусевская ТЭЦ" г. Гусев</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7"/>
      <c r="AB14" s="7"/>
    </row>
    <row r="15" spans="1:28" ht="15.6" x14ac:dyDescent="0.3">
      <c r="A15" s="288" t="s">
        <v>7</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5"/>
      <c r="AB15" s="5"/>
    </row>
    <row r="16" spans="1:28" x14ac:dyDescent="0.3">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4"/>
      <c r="AB16" s="14"/>
    </row>
    <row r="17" spans="1:28" x14ac:dyDescent="0.3">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4"/>
      <c r="AB17" s="14"/>
    </row>
    <row r="18" spans="1:28" x14ac:dyDescent="0.3">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4"/>
      <c r="AB18" s="14"/>
    </row>
    <row r="19" spans="1:28" x14ac:dyDescent="0.3">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4"/>
      <c r="AB19" s="14"/>
    </row>
    <row r="20" spans="1:28" x14ac:dyDescent="0.3">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4"/>
      <c r="AB20" s="14"/>
    </row>
    <row r="21" spans="1:28" x14ac:dyDescent="0.3">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4"/>
      <c r="AB21" s="14"/>
    </row>
    <row r="22" spans="1:28" x14ac:dyDescent="0.3">
      <c r="A22" s="316" t="s">
        <v>526</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97"/>
      <c r="AB22" s="97"/>
    </row>
    <row r="23" spans="1:28" ht="32.25" customHeight="1" x14ac:dyDescent="0.3">
      <c r="A23" s="318" t="s">
        <v>377</v>
      </c>
      <c r="B23" s="319"/>
      <c r="C23" s="319"/>
      <c r="D23" s="319"/>
      <c r="E23" s="319"/>
      <c r="F23" s="319"/>
      <c r="G23" s="319"/>
      <c r="H23" s="319"/>
      <c r="I23" s="319"/>
      <c r="J23" s="319"/>
      <c r="K23" s="319"/>
      <c r="L23" s="320"/>
      <c r="M23" s="317" t="s">
        <v>378</v>
      </c>
      <c r="N23" s="317"/>
      <c r="O23" s="317"/>
      <c r="P23" s="317"/>
      <c r="Q23" s="317"/>
      <c r="R23" s="317"/>
      <c r="S23" s="317"/>
      <c r="T23" s="317"/>
      <c r="U23" s="317"/>
      <c r="V23" s="317"/>
      <c r="W23" s="317"/>
      <c r="X23" s="317"/>
      <c r="Y23" s="317"/>
      <c r="Z23" s="317"/>
    </row>
    <row r="24" spans="1:28" ht="151.5" customHeight="1" x14ac:dyDescent="0.3">
      <c r="A24" s="74" t="s">
        <v>239</v>
      </c>
      <c r="B24" s="75" t="s">
        <v>268</v>
      </c>
      <c r="C24" s="74" t="s">
        <v>371</v>
      </c>
      <c r="D24" s="74" t="s">
        <v>240</v>
      </c>
      <c r="E24" s="74" t="s">
        <v>372</v>
      </c>
      <c r="F24" s="74" t="s">
        <v>374</v>
      </c>
      <c r="G24" s="74" t="s">
        <v>373</v>
      </c>
      <c r="H24" s="74" t="s">
        <v>241</v>
      </c>
      <c r="I24" s="74" t="s">
        <v>375</v>
      </c>
      <c r="J24" s="74" t="s">
        <v>273</v>
      </c>
      <c r="K24" s="75" t="s">
        <v>267</v>
      </c>
      <c r="L24" s="75" t="s">
        <v>242</v>
      </c>
      <c r="M24" s="76" t="s">
        <v>287</v>
      </c>
      <c r="N24" s="75" t="s">
        <v>537</v>
      </c>
      <c r="O24" s="74" t="s">
        <v>284</v>
      </c>
      <c r="P24" s="74" t="s">
        <v>285</v>
      </c>
      <c r="Q24" s="74" t="s">
        <v>283</v>
      </c>
      <c r="R24" s="74" t="s">
        <v>241</v>
      </c>
      <c r="S24" s="74" t="s">
        <v>282</v>
      </c>
      <c r="T24" s="74" t="s">
        <v>281</v>
      </c>
      <c r="U24" s="74" t="s">
        <v>370</v>
      </c>
      <c r="V24" s="74" t="s">
        <v>283</v>
      </c>
      <c r="W24" s="83" t="s">
        <v>266</v>
      </c>
      <c r="X24" s="83" t="s">
        <v>298</v>
      </c>
      <c r="Y24" s="83" t="s">
        <v>299</v>
      </c>
      <c r="Z24" s="85" t="s">
        <v>296</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355</v>
      </c>
      <c r="B26" s="69"/>
      <c r="C26" s="71" t="s">
        <v>357</v>
      </c>
      <c r="D26" s="71" t="s">
        <v>358</v>
      </c>
      <c r="E26" s="71" t="s">
        <v>359</v>
      </c>
      <c r="F26" s="71" t="s">
        <v>278</v>
      </c>
      <c r="G26" s="71" t="s">
        <v>360</v>
      </c>
      <c r="H26" s="71" t="s">
        <v>241</v>
      </c>
      <c r="I26" s="71" t="s">
        <v>361</v>
      </c>
      <c r="J26" s="71" t="s">
        <v>362</v>
      </c>
      <c r="K26" s="68"/>
      <c r="L26" s="71" t="s">
        <v>264</v>
      </c>
      <c r="M26" s="73" t="s">
        <v>280</v>
      </c>
      <c r="N26" s="68"/>
      <c r="O26" s="68"/>
      <c r="P26" s="68"/>
      <c r="Q26" s="68"/>
      <c r="R26" s="68"/>
      <c r="S26" s="68"/>
      <c r="T26" s="68"/>
      <c r="U26" s="68"/>
      <c r="V26" s="68"/>
      <c r="W26" s="68"/>
      <c r="X26" s="68"/>
      <c r="Y26" s="68"/>
      <c r="Z26" s="70" t="s">
        <v>297</v>
      </c>
    </row>
    <row r="27" spans="1:28" x14ac:dyDescent="0.3">
      <c r="A27" s="68" t="s">
        <v>243</v>
      </c>
      <c r="B27" s="68" t="s">
        <v>269</v>
      </c>
      <c r="C27" s="68" t="s">
        <v>248</v>
      </c>
      <c r="D27" s="68" t="s">
        <v>249</v>
      </c>
      <c r="E27" s="68" t="s">
        <v>288</v>
      </c>
      <c r="F27" s="71" t="s">
        <v>244</v>
      </c>
      <c r="G27" s="71" t="s">
        <v>292</v>
      </c>
      <c r="H27" s="68" t="s">
        <v>241</v>
      </c>
      <c r="I27" s="71" t="s">
        <v>274</v>
      </c>
      <c r="J27" s="71" t="s">
        <v>256</v>
      </c>
      <c r="K27" s="71" t="s">
        <v>260</v>
      </c>
      <c r="L27" s="68"/>
      <c r="M27" s="71" t="s">
        <v>286</v>
      </c>
      <c r="N27" s="68"/>
      <c r="O27" s="68"/>
      <c r="P27" s="68"/>
      <c r="Q27" s="68"/>
      <c r="R27" s="68"/>
      <c r="S27" s="68"/>
      <c r="T27" s="68"/>
      <c r="U27" s="68"/>
      <c r="V27" s="68"/>
      <c r="W27" s="68"/>
      <c r="X27" s="68"/>
      <c r="Y27" s="68"/>
      <c r="Z27" s="68"/>
    </row>
    <row r="28" spans="1:28" x14ac:dyDescent="0.3">
      <c r="A28" s="68" t="s">
        <v>243</v>
      </c>
      <c r="B28" s="68" t="s">
        <v>270</v>
      </c>
      <c r="C28" s="68" t="s">
        <v>250</v>
      </c>
      <c r="D28" s="68" t="s">
        <v>251</v>
      </c>
      <c r="E28" s="68" t="s">
        <v>289</v>
      </c>
      <c r="F28" s="71" t="s">
        <v>245</v>
      </c>
      <c r="G28" s="71" t="s">
        <v>293</v>
      </c>
      <c r="H28" s="68" t="s">
        <v>241</v>
      </c>
      <c r="I28" s="71" t="s">
        <v>275</v>
      </c>
      <c r="J28" s="71" t="s">
        <v>257</v>
      </c>
      <c r="K28" s="71" t="s">
        <v>261</v>
      </c>
      <c r="L28" s="72"/>
      <c r="M28" s="71" t="s">
        <v>0</v>
      </c>
      <c r="N28" s="71"/>
      <c r="O28" s="71"/>
      <c r="P28" s="71"/>
      <c r="Q28" s="71"/>
      <c r="R28" s="71"/>
      <c r="S28" s="71"/>
      <c r="T28" s="71"/>
      <c r="U28" s="71"/>
      <c r="V28" s="71"/>
      <c r="W28" s="71"/>
      <c r="X28" s="71"/>
      <c r="Y28" s="71"/>
      <c r="Z28" s="71"/>
    </row>
    <row r="29" spans="1:28" x14ac:dyDescent="0.3">
      <c r="A29" s="68" t="s">
        <v>243</v>
      </c>
      <c r="B29" s="68" t="s">
        <v>271</v>
      </c>
      <c r="C29" s="68" t="s">
        <v>252</v>
      </c>
      <c r="D29" s="68" t="s">
        <v>253</v>
      </c>
      <c r="E29" s="68" t="s">
        <v>290</v>
      </c>
      <c r="F29" s="71" t="s">
        <v>246</v>
      </c>
      <c r="G29" s="71" t="s">
        <v>294</v>
      </c>
      <c r="H29" s="68" t="s">
        <v>241</v>
      </c>
      <c r="I29" s="71" t="s">
        <v>276</v>
      </c>
      <c r="J29" s="71" t="s">
        <v>258</v>
      </c>
      <c r="K29" s="71" t="s">
        <v>262</v>
      </c>
      <c r="L29" s="72"/>
      <c r="M29" s="68"/>
      <c r="N29" s="68"/>
      <c r="O29" s="68"/>
      <c r="P29" s="68"/>
      <c r="Q29" s="68"/>
      <c r="R29" s="68"/>
      <c r="S29" s="68"/>
      <c r="T29" s="68"/>
      <c r="U29" s="68"/>
      <c r="V29" s="68"/>
      <c r="W29" s="68"/>
      <c r="X29" s="68"/>
      <c r="Y29" s="68"/>
      <c r="Z29" s="68"/>
    </row>
    <row r="30" spans="1:28" x14ac:dyDescent="0.3">
      <c r="A30" s="68" t="s">
        <v>243</v>
      </c>
      <c r="B30" s="68" t="s">
        <v>272</v>
      </c>
      <c r="C30" s="68" t="s">
        <v>254</v>
      </c>
      <c r="D30" s="68" t="s">
        <v>255</v>
      </c>
      <c r="E30" s="68" t="s">
        <v>291</v>
      </c>
      <c r="F30" s="71" t="s">
        <v>247</v>
      </c>
      <c r="G30" s="71" t="s">
        <v>295</v>
      </c>
      <c r="H30" s="68" t="s">
        <v>241</v>
      </c>
      <c r="I30" s="71" t="s">
        <v>277</v>
      </c>
      <c r="J30" s="71" t="s">
        <v>259</v>
      </c>
      <c r="K30" s="71" t="s">
        <v>263</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356</v>
      </c>
      <c r="B32" s="69"/>
      <c r="C32" s="71" t="s">
        <v>363</v>
      </c>
      <c r="D32" s="71" t="s">
        <v>364</v>
      </c>
      <c r="E32" s="71" t="s">
        <v>365</v>
      </c>
      <c r="F32" s="71" t="s">
        <v>366</v>
      </c>
      <c r="G32" s="71" t="s">
        <v>367</v>
      </c>
      <c r="H32" s="71" t="s">
        <v>241</v>
      </c>
      <c r="I32" s="71" t="s">
        <v>368</v>
      </c>
      <c r="J32" s="71" t="s">
        <v>369</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C290BBE0-3C98-461A-94BD-C632345D89F6}" scale="80" showPageBreaks="1" fitToPage="1" printArea="1" view="pageBreakPreview" topLeftCell="A22">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39B71E68-BF27-4D0E-9B8B-6F4286FA19B0}" scale="80" showPageBreaks="1" fitToPage="1" printArea="1" view="pageBreakPreview" topLeftCell="A22">
      <selection activeCell="B24" sqref="B24"/>
      <pageMargins left="0.7" right="0.7" top="0.75" bottom="0.75" header="0.3" footer="0.3"/>
      <pageSetup paperSize="8" scale="25"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7" t="str">
        <f>'1. паспорт местоположение'!A5:C5</f>
        <v>Год раскрытия информации: 2023 год</v>
      </c>
      <c r="B5" s="287"/>
      <c r="C5" s="287"/>
      <c r="D5" s="287"/>
      <c r="E5" s="287"/>
      <c r="F5" s="287"/>
      <c r="G5" s="287"/>
      <c r="H5" s="287"/>
      <c r="I5" s="287"/>
      <c r="J5" s="287"/>
      <c r="K5" s="287"/>
      <c r="L5" s="287"/>
      <c r="M5" s="287"/>
      <c r="N5" s="287"/>
      <c r="O5" s="287"/>
      <c r="P5" s="96"/>
      <c r="Q5" s="96"/>
      <c r="R5" s="96"/>
      <c r="S5" s="96"/>
      <c r="T5" s="96"/>
      <c r="U5" s="96"/>
      <c r="V5" s="96"/>
      <c r="W5" s="96"/>
      <c r="X5" s="96"/>
      <c r="Y5" s="96"/>
      <c r="Z5" s="96"/>
      <c r="AA5" s="96"/>
      <c r="AB5" s="96"/>
    </row>
    <row r="6" spans="1:28" s="8" customFormat="1" ht="18" x14ac:dyDescent="0.35">
      <c r="A6" s="12"/>
      <c r="B6" s="12"/>
      <c r="L6" s="11"/>
    </row>
    <row r="7" spans="1:28" s="8" customFormat="1" ht="17.399999999999999" x14ac:dyDescent="0.25">
      <c r="A7" s="291" t="s">
        <v>10</v>
      </c>
      <c r="B7" s="291"/>
      <c r="C7" s="291"/>
      <c r="D7" s="291"/>
      <c r="E7" s="291"/>
      <c r="F7" s="291"/>
      <c r="G7" s="291"/>
      <c r="H7" s="291"/>
      <c r="I7" s="291"/>
      <c r="J7" s="291"/>
      <c r="K7" s="291"/>
      <c r="L7" s="291"/>
      <c r="M7" s="291"/>
      <c r="N7" s="291"/>
      <c r="O7" s="291"/>
      <c r="P7" s="10"/>
      <c r="Q7" s="10"/>
      <c r="R7" s="10"/>
      <c r="S7" s="10"/>
      <c r="T7" s="10"/>
      <c r="U7" s="10"/>
      <c r="V7" s="10"/>
      <c r="W7" s="10"/>
      <c r="X7" s="10"/>
      <c r="Y7" s="10"/>
      <c r="Z7" s="10"/>
    </row>
    <row r="8" spans="1:28" s="8" customFormat="1" ht="17.399999999999999" x14ac:dyDescent="0.25">
      <c r="A8" s="291"/>
      <c r="B8" s="291"/>
      <c r="C8" s="291"/>
      <c r="D8" s="291"/>
      <c r="E8" s="291"/>
      <c r="F8" s="291"/>
      <c r="G8" s="291"/>
      <c r="H8" s="291"/>
      <c r="I8" s="291"/>
      <c r="J8" s="291"/>
      <c r="K8" s="291"/>
      <c r="L8" s="291"/>
      <c r="M8" s="291"/>
      <c r="N8" s="291"/>
      <c r="O8" s="291"/>
      <c r="P8" s="10"/>
      <c r="Q8" s="10"/>
      <c r="R8" s="10"/>
      <c r="S8" s="10"/>
      <c r="T8" s="10"/>
      <c r="U8" s="10"/>
      <c r="V8" s="10"/>
      <c r="W8" s="10"/>
      <c r="X8" s="10"/>
      <c r="Y8" s="10"/>
      <c r="Z8" s="10"/>
    </row>
    <row r="9" spans="1:28" s="8" customFormat="1" ht="17.399999999999999" x14ac:dyDescent="0.25">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c r="M9" s="294"/>
      <c r="N9" s="294"/>
      <c r="O9" s="294"/>
      <c r="P9" s="10"/>
      <c r="Q9" s="10"/>
      <c r="R9" s="10"/>
      <c r="S9" s="10"/>
      <c r="T9" s="10"/>
      <c r="U9" s="10"/>
      <c r="V9" s="10"/>
      <c r="W9" s="10"/>
      <c r="X9" s="10"/>
      <c r="Y9" s="10"/>
      <c r="Z9" s="10"/>
    </row>
    <row r="10" spans="1:28" s="8" customFormat="1" ht="17.399999999999999" x14ac:dyDescent="0.25">
      <c r="A10" s="288" t="s">
        <v>9</v>
      </c>
      <c r="B10" s="288"/>
      <c r="C10" s="288"/>
      <c r="D10" s="288"/>
      <c r="E10" s="288"/>
      <c r="F10" s="288"/>
      <c r="G10" s="288"/>
      <c r="H10" s="288"/>
      <c r="I10" s="288"/>
      <c r="J10" s="288"/>
      <c r="K10" s="288"/>
      <c r="L10" s="288"/>
      <c r="M10" s="288"/>
      <c r="N10" s="288"/>
      <c r="O10" s="288"/>
      <c r="P10" s="10"/>
      <c r="Q10" s="10"/>
      <c r="R10" s="10"/>
      <c r="S10" s="10"/>
      <c r="T10" s="10"/>
      <c r="U10" s="10"/>
      <c r="V10" s="10"/>
      <c r="W10" s="10"/>
      <c r="X10" s="10"/>
      <c r="Y10" s="10"/>
      <c r="Z10" s="10"/>
    </row>
    <row r="11" spans="1:28" s="8" customFormat="1" ht="17.399999999999999" x14ac:dyDescent="0.25">
      <c r="A11" s="291"/>
      <c r="B11" s="291"/>
      <c r="C11" s="291"/>
      <c r="D11" s="291"/>
      <c r="E11" s="291"/>
      <c r="F11" s="291"/>
      <c r="G11" s="291"/>
      <c r="H11" s="291"/>
      <c r="I11" s="291"/>
      <c r="J11" s="291"/>
      <c r="K11" s="291"/>
      <c r="L11" s="291"/>
      <c r="M11" s="291"/>
      <c r="N11" s="291"/>
      <c r="O11" s="291"/>
      <c r="P11" s="10"/>
      <c r="Q11" s="10"/>
      <c r="R11" s="10"/>
      <c r="S11" s="10"/>
      <c r="T11" s="10"/>
      <c r="U11" s="10"/>
      <c r="V11" s="10"/>
      <c r="W11" s="10"/>
      <c r="X11" s="10"/>
      <c r="Y11" s="10"/>
      <c r="Z11" s="10"/>
    </row>
    <row r="12" spans="1:28" s="8" customFormat="1" ht="17.399999999999999" x14ac:dyDescent="0.25">
      <c r="A12" s="294" t="str">
        <f>'1. паспорт местоположение'!A12:C12</f>
        <v>J_KGK_01</v>
      </c>
      <c r="B12" s="294"/>
      <c r="C12" s="294"/>
      <c r="D12" s="294"/>
      <c r="E12" s="294"/>
      <c r="F12" s="294"/>
      <c r="G12" s="294"/>
      <c r="H12" s="294"/>
      <c r="I12" s="294"/>
      <c r="J12" s="294"/>
      <c r="K12" s="294"/>
      <c r="L12" s="294"/>
      <c r="M12" s="294"/>
      <c r="N12" s="294"/>
      <c r="O12" s="294"/>
      <c r="P12" s="10"/>
      <c r="Q12" s="10"/>
      <c r="R12" s="10"/>
      <c r="S12" s="10"/>
      <c r="T12" s="10"/>
      <c r="U12" s="10"/>
      <c r="V12" s="10"/>
      <c r="W12" s="10"/>
      <c r="X12" s="10"/>
      <c r="Y12" s="10"/>
      <c r="Z12" s="10"/>
    </row>
    <row r="13" spans="1:28" s="8" customFormat="1" ht="17.399999999999999" x14ac:dyDescent="0.25">
      <c r="A13" s="288" t="s">
        <v>8</v>
      </c>
      <c r="B13" s="288"/>
      <c r="C13" s="288"/>
      <c r="D13" s="288"/>
      <c r="E13" s="288"/>
      <c r="F13" s="288"/>
      <c r="G13" s="288"/>
      <c r="H13" s="288"/>
      <c r="I13" s="288"/>
      <c r="J13" s="288"/>
      <c r="K13" s="288"/>
      <c r="L13" s="288"/>
      <c r="M13" s="288"/>
      <c r="N13" s="288"/>
      <c r="O13" s="288"/>
      <c r="P13" s="10"/>
      <c r="Q13" s="10"/>
      <c r="R13" s="10"/>
      <c r="S13" s="10"/>
      <c r="T13" s="10"/>
      <c r="U13" s="10"/>
      <c r="V13" s="10"/>
      <c r="W13" s="10"/>
      <c r="X13" s="10"/>
      <c r="Y13" s="10"/>
      <c r="Z13" s="10"/>
    </row>
    <row r="14" spans="1:28" s="8" customFormat="1" ht="15.75" customHeight="1" x14ac:dyDescent="0.25">
      <c r="A14" s="298"/>
      <c r="B14" s="298"/>
      <c r="C14" s="298"/>
      <c r="D14" s="298"/>
      <c r="E14" s="298"/>
      <c r="F14" s="298"/>
      <c r="G14" s="298"/>
      <c r="H14" s="298"/>
      <c r="I14" s="298"/>
      <c r="J14" s="298"/>
      <c r="K14" s="298"/>
      <c r="L14" s="298"/>
      <c r="M14" s="298"/>
      <c r="N14" s="298"/>
      <c r="O14" s="298"/>
      <c r="P14" s="4"/>
      <c r="Q14" s="4"/>
      <c r="R14" s="4"/>
      <c r="S14" s="4"/>
      <c r="T14" s="4"/>
      <c r="U14" s="4"/>
      <c r="V14" s="4"/>
      <c r="W14" s="4"/>
      <c r="X14" s="4"/>
      <c r="Y14" s="4"/>
      <c r="Z14" s="4"/>
    </row>
    <row r="15" spans="1:28" s="3" customFormat="1" ht="12" x14ac:dyDescent="0.25">
      <c r="A15" s="294" t="str">
        <f>'1. паспорт местоположение'!A15</f>
        <v>Реконструкция производственного объекта "Гусевская ТЭЦ" г. Гусев</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3" customFormat="1" ht="15" customHeight="1" x14ac:dyDescent="0.25">
      <c r="A16" s="288" t="s">
        <v>7</v>
      </c>
      <c r="B16" s="288"/>
      <c r="C16" s="288"/>
      <c r="D16" s="288"/>
      <c r="E16" s="288"/>
      <c r="F16" s="288"/>
      <c r="G16" s="288"/>
      <c r="H16" s="288"/>
      <c r="I16" s="288"/>
      <c r="J16" s="288"/>
      <c r="K16" s="288"/>
      <c r="L16" s="288"/>
      <c r="M16" s="288"/>
      <c r="N16" s="288"/>
      <c r="O16" s="288"/>
      <c r="P16" s="5"/>
      <c r="Q16" s="5"/>
      <c r="R16" s="5"/>
      <c r="S16" s="5"/>
      <c r="T16" s="5"/>
      <c r="U16" s="5"/>
      <c r="V16" s="5"/>
      <c r="W16" s="5"/>
      <c r="X16" s="5"/>
      <c r="Y16" s="5"/>
      <c r="Z16" s="5"/>
    </row>
    <row r="17" spans="1:26" s="3" customFormat="1" ht="15" customHeight="1" x14ac:dyDescent="0.25">
      <c r="A17" s="298"/>
      <c r="B17" s="298"/>
      <c r="C17" s="298"/>
      <c r="D17" s="298"/>
      <c r="E17" s="298"/>
      <c r="F17" s="298"/>
      <c r="G17" s="298"/>
      <c r="H17" s="298"/>
      <c r="I17" s="298"/>
      <c r="J17" s="298"/>
      <c r="K17" s="298"/>
      <c r="L17" s="298"/>
      <c r="M17" s="298"/>
      <c r="N17" s="298"/>
      <c r="O17" s="298"/>
      <c r="P17" s="4"/>
      <c r="Q17" s="4"/>
      <c r="R17" s="4"/>
      <c r="S17" s="4"/>
      <c r="T17" s="4"/>
      <c r="U17" s="4"/>
      <c r="V17" s="4"/>
      <c r="W17" s="4"/>
    </row>
    <row r="18" spans="1:26" s="3" customFormat="1" ht="91.5" customHeight="1" x14ac:dyDescent="0.25">
      <c r="A18" s="321" t="s">
        <v>503</v>
      </c>
      <c r="B18" s="321"/>
      <c r="C18" s="321"/>
      <c r="D18" s="321"/>
      <c r="E18" s="321"/>
      <c r="F18" s="321"/>
      <c r="G18" s="321"/>
      <c r="H18" s="321"/>
      <c r="I18" s="321"/>
      <c r="J18" s="321"/>
      <c r="K18" s="321"/>
      <c r="L18" s="321"/>
      <c r="M18" s="321"/>
      <c r="N18" s="321"/>
      <c r="O18" s="321"/>
      <c r="P18" s="6"/>
      <c r="Q18" s="6"/>
      <c r="R18" s="6"/>
      <c r="S18" s="6"/>
      <c r="T18" s="6"/>
      <c r="U18" s="6"/>
      <c r="V18" s="6"/>
      <c r="W18" s="6"/>
      <c r="X18" s="6"/>
      <c r="Y18" s="6"/>
      <c r="Z18" s="6"/>
    </row>
    <row r="19" spans="1:26" s="3" customFormat="1" ht="78" customHeight="1" x14ac:dyDescent="0.25">
      <c r="A19" s="293" t="s">
        <v>6</v>
      </c>
      <c r="B19" s="293" t="s">
        <v>89</v>
      </c>
      <c r="C19" s="293" t="s">
        <v>88</v>
      </c>
      <c r="D19" s="293" t="s">
        <v>77</v>
      </c>
      <c r="E19" s="322" t="s">
        <v>87</v>
      </c>
      <c r="F19" s="323"/>
      <c r="G19" s="323"/>
      <c r="H19" s="323"/>
      <c r="I19" s="324"/>
      <c r="J19" s="293" t="s">
        <v>86</v>
      </c>
      <c r="K19" s="293"/>
      <c r="L19" s="293"/>
      <c r="M19" s="293"/>
      <c r="N19" s="293"/>
      <c r="O19" s="293"/>
      <c r="P19" s="4"/>
      <c r="Q19" s="4"/>
      <c r="R19" s="4"/>
      <c r="S19" s="4"/>
      <c r="T19" s="4"/>
      <c r="U19" s="4"/>
      <c r="V19" s="4"/>
      <c r="W19" s="4"/>
    </row>
    <row r="20" spans="1:26" s="3" customFormat="1" ht="51" customHeight="1" x14ac:dyDescent="0.25">
      <c r="A20" s="293"/>
      <c r="B20" s="293"/>
      <c r="C20" s="293"/>
      <c r="D20" s="293"/>
      <c r="E20" s="26" t="s">
        <v>85</v>
      </c>
      <c r="F20" s="26" t="s">
        <v>84</v>
      </c>
      <c r="G20" s="26" t="s">
        <v>83</v>
      </c>
      <c r="H20" s="26" t="s">
        <v>82</v>
      </c>
      <c r="I20" s="26" t="s">
        <v>81</v>
      </c>
      <c r="J20" s="26" t="s">
        <v>80</v>
      </c>
      <c r="K20" s="26" t="s">
        <v>5</v>
      </c>
      <c r="L20" s="30" t="s">
        <v>4</v>
      </c>
      <c r="M20" s="29" t="s">
        <v>237</v>
      </c>
      <c r="N20" s="29" t="s">
        <v>79</v>
      </c>
      <c r="O20" s="29"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50" t="s">
        <v>556</v>
      </c>
      <c r="C22" s="150" t="s">
        <v>556</v>
      </c>
      <c r="D22" s="150" t="s">
        <v>556</v>
      </c>
      <c r="E22" s="150" t="s">
        <v>556</v>
      </c>
      <c r="F22" s="150" t="s">
        <v>556</v>
      </c>
      <c r="G22" s="150" t="s">
        <v>556</v>
      </c>
      <c r="H22" s="150" t="s">
        <v>556</v>
      </c>
      <c r="I22" s="150" t="s">
        <v>556</v>
      </c>
      <c r="J22" s="150" t="s">
        <v>556</v>
      </c>
      <c r="K22" s="150" t="s">
        <v>556</v>
      </c>
      <c r="L22" s="150" t="s">
        <v>556</v>
      </c>
      <c r="M22" s="150" t="s">
        <v>556</v>
      </c>
      <c r="N22" s="150" t="s">
        <v>556</v>
      </c>
      <c r="O22" s="150" t="s">
        <v>556</v>
      </c>
      <c r="P22" s="4"/>
      <c r="Q22" s="4"/>
      <c r="R22" s="4"/>
      <c r="S22" s="4"/>
      <c r="T22" s="4"/>
      <c r="U22" s="4"/>
    </row>
  </sheetData>
  <customSheetViews>
    <customSheetView guid="{C290BBE0-3C98-461A-94BD-C632345D89F6}"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R49" sqref="R49"/>
      <pageMargins left="0.70866141732283472" right="0.70866141732283472" top="0.74803149606299213" bottom="0.74803149606299213" header="0.31496062992125984" footer="0.31496062992125984"/>
      <pageSetup paperSize="8" scale="67" orientation="landscape" r:id="rId2"/>
    </customSheetView>
    <customSheetView guid="{39B71E68-BF27-4D0E-9B8B-6F4286FA19B0}"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3622047244094491" right="0.23622047244094491" top="0.74803149606299213" bottom="0.74803149606299213" header="0.31496062992125984" footer="0.31496062992125984"/>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T163"/>
  <sheetViews>
    <sheetView topLeftCell="A13" zoomScale="80" zoomScaleNormal="80" zoomScaleSheetLayoutView="70" workbookViewId="0">
      <selection activeCell="D54" sqref="D54"/>
    </sheetView>
  </sheetViews>
  <sheetFormatPr defaultColWidth="9.109375" defaultRowHeight="15.6" x14ac:dyDescent="0.25"/>
  <cols>
    <col min="1" max="1" width="61.6640625" style="106" customWidth="1"/>
    <col min="2" max="2" width="18.5546875" style="100" customWidth="1"/>
    <col min="3" max="19" width="16.88671875" style="100" customWidth="1"/>
    <col min="20" max="20" width="16.88671875" style="101" customWidth="1"/>
    <col min="21" max="26" width="16.88671875" style="102" customWidth="1"/>
    <col min="27" max="231" width="9.109375" style="102"/>
    <col min="232" max="232" width="61.6640625" style="102" customWidth="1"/>
    <col min="233" max="233" width="18.5546875" style="102" customWidth="1"/>
    <col min="234" max="273" width="16.88671875" style="102" customWidth="1"/>
    <col min="274" max="275" width="18.5546875" style="102" customWidth="1"/>
    <col min="276" max="276" width="21.6640625" style="102" customWidth="1"/>
    <col min="277" max="487" width="9.109375" style="102"/>
    <col min="488" max="488" width="61.6640625" style="102" customWidth="1"/>
    <col min="489" max="489" width="18.5546875" style="102" customWidth="1"/>
    <col min="490" max="529" width="16.88671875" style="102" customWidth="1"/>
    <col min="530" max="531" width="18.5546875" style="102" customWidth="1"/>
    <col min="532" max="532" width="21.6640625" style="102" customWidth="1"/>
    <col min="533" max="743" width="9.109375" style="102"/>
    <col min="744" max="744" width="61.6640625" style="102" customWidth="1"/>
    <col min="745" max="745" width="18.5546875" style="102" customWidth="1"/>
    <col min="746" max="785" width="16.88671875" style="102" customWidth="1"/>
    <col min="786" max="787" width="18.5546875" style="102" customWidth="1"/>
    <col min="788" max="788" width="21.6640625" style="102" customWidth="1"/>
    <col min="789" max="999" width="9.109375" style="102"/>
    <col min="1000" max="1000" width="61.6640625" style="102" customWidth="1"/>
    <col min="1001" max="1001" width="18.5546875" style="102" customWidth="1"/>
    <col min="1002" max="1041" width="16.88671875" style="102" customWidth="1"/>
    <col min="1042" max="1043" width="18.5546875" style="102" customWidth="1"/>
    <col min="1044" max="1044" width="21.6640625" style="102" customWidth="1"/>
    <col min="1045" max="1255" width="9.109375" style="102"/>
    <col min="1256" max="1256" width="61.6640625" style="102" customWidth="1"/>
    <col min="1257" max="1257" width="18.5546875" style="102" customWidth="1"/>
    <col min="1258" max="1297" width="16.88671875" style="102" customWidth="1"/>
    <col min="1298" max="1299" width="18.5546875" style="102" customWidth="1"/>
    <col min="1300" max="1300" width="21.6640625" style="102" customWidth="1"/>
    <col min="1301" max="1511" width="9.109375" style="102"/>
    <col min="1512" max="1512" width="61.6640625" style="102" customWidth="1"/>
    <col min="1513" max="1513" width="18.5546875" style="102" customWidth="1"/>
    <col min="1514" max="1553" width="16.88671875" style="102" customWidth="1"/>
    <col min="1554" max="1555" width="18.5546875" style="102" customWidth="1"/>
    <col min="1556" max="1556" width="21.6640625" style="102" customWidth="1"/>
    <col min="1557" max="1767" width="9.109375" style="102"/>
    <col min="1768" max="1768" width="61.6640625" style="102" customWidth="1"/>
    <col min="1769" max="1769" width="18.5546875" style="102" customWidth="1"/>
    <col min="1770" max="1809" width="16.88671875" style="102" customWidth="1"/>
    <col min="1810" max="1811" width="18.5546875" style="102" customWidth="1"/>
    <col min="1812" max="1812" width="21.6640625" style="102" customWidth="1"/>
    <col min="1813" max="2023" width="9.109375" style="102"/>
    <col min="2024" max="2024" width="61.6640625" style="102" customWidth="1"/>
    <col min="2025" max="2025" width="18.5546875" style="102" customWidth="1"/>
    <col min="2026" max="2065" width="16.88671875" style="102" customWidth="1"/>
    <col min="2066" max="2067" width="18.5546875" style="102" customWidth="1"/>
    <col min="2068" max="2068" width="21.6640625" style="102" customWidth="1"/>
    <col min="2069" max="2279" width="9.109375" style="102"/>
    <col min="2280" max="2280" width="61.6640625" style="102" customWidth="1"/>
    <col min="2281" max="2281" width="18.5546875" style="102" customWidth="1"/>
    <col min="2282" max="2321" width="16.88671875" style="102" customWidth="1"/>
    <col min="2322" max="2323" width="18.5546875" style="102" customWidth="1"/>
    <col min="2324" max="2324" width="21.6640625" style="102" customWidth="1"/>
    <col min="2325" max="2535" width="9.109375" style="102"/>
    <col min="2536" max="2536" width="61.6640625" style="102" customWidth="1"/>
    <col min="2537" max="2537" width="18.5546875" style="102" customWidth="1"/>
    <col min="2538" max="2577" width="16.88671875" style="102" customWidth="1"/>
    <col min="2578" max="2579" width="18.5546875" style="102" customWidth="1"/>
    <col min="2580" max="2580" width="21.6640625" style="102" customWidth="1"/>
    <col min="2581" max="2791" width="9.109375" style="102"/>
    <col min="2792" max="2792" width="61.6640625" style="102" customWidth="1"/>
    <col min="2793" max="2793" width="18.5546875" style="102" customWidth="1"/>
    <col min="2794" max="2833" width="16.88671875" style="102" customWidth="1"/>
    <col min="2834" max="2835" width="18.5546875" style="102" customWidth="1"/>
    <col min="2836" max="2836" width="21.6640625" style="102" customWidth="1"/>
    <col min="2837" max="3047" width="9.109375" style="102"/>
    <col min="3048" max="3048" width="61.6640625" style="102" customWidth="1"/>
    <col min="3049" max="3049" width="18.5546875" style="102" customWidth="1"/>
    <col min="3050" max="3089" width="16.88671875" style="102" customWidth="1"/>
    <col min="3090" max="3091" width="18.5546875" style="102" customWidth="1"/>
    <col min="3092" max="3092" width="21.6640625" style="102" customWidth="1"/>
    <col min="3093" max="3303" width="9.109375" style="102"/>
    <col min="3304" max="3304" width="61.6640625" style="102" customWidth="1"/>
    <col min="3305" max="3305" width="18.5546875" style="102" customWidth="1"/>
    <col min="3306" max="3345" width="16.88671875" style="102" customWidth="1"/>
    <col min="3346" max="3347" width="18.5546875" style="102" customWidth="1"/>
    <col min="3348" max="3348" width="21.6640625" style="102" customWidth="1"/>
    <col min="3349" max="3559" width="9.109375" style="102"/>
    <col min="3560" max="3560" width="61.6640625" style="102" customWidth="1"/>
    <col min="3561" max="3561" width="18.5546875" style="102" customWidth="1"/>
    <col min="3562" max="3601" width="16.88671875" style="102" customWidth="1"/>
    <col min="3602" max="3603" width="18.5546875" style="102" customWidth="1"/>
    <col min="3604" max="3604" width="21.6640625" style="102" customWidth="1"/>
    <col min="3605" max="3815" width="9.109375" style="102"/>
    <col min="3816" max="3816" width="61.6640625" style="102" customWidth="1"/>
    <col min="3817" max="3817" width="18.5546875" style="102" customWidth="1"/>
    <col min="3818" max="3857" width="16.88671875" style="102" customWidth="1"/>
    <col min="3858" max="3859" width="18.5546875" style="102" customWidth="1"/>
    <col min="3860" max="3860" width="21.6640625" style="102" customWidth="1"/>
    <col min="3861" max="4071" width="9.109375" style="102"/>
    <col min="4072" max="4072" width="61.6640625" style="102" customWidth="1"/>
    <col min="4073" max="4073" width="18.5546875" style="102" customWidth="1"/>
    <col min="4074" max="4113" width="16.88671875" style="102" customWidth="1"/>
    <col min="4114" max="4115" width="18.5546875" style="102" customWidth="1"/>
    <col min="4116" max="4116" width="21.6640625" style="102" customWidth="1"/>
    <col min="4117" max="4327" width="9.109375" style="102"/>
    <col min="4328" max="4328" width="61.6640625" style="102" customWidth="1"/>
    <col min="4329" max="4329" width="18.5546875" style="102" customWidth="1"/>
    <col min="4330" max="4369" width="16.88671875" style="102" customWidth="1"/>
    <col min="4370" max="4371" width="18.5546875" style="102" customWidth="1"/>
    <col min="4372" max="4372" width="21.6640625" style="102" customWidth="1"/>
    <col min="4373" max="4583" width="9.109375" style="102"/>
    <col min="4584" max="4584" width="61.6640625" style="102" customWidth="1"/>
    <col min="4585" max="4585" width="18.5546875" style="102" customWidth="1"/>
    <col min="4586" max="4625" width="16.88671875" style="102" customWidth="1"/>
    <col min="4626" max="4627" width="18.5546875" style="102" customWidth="1"/>
    <col min="4628" max="4628" width="21.6640625" style="102" customWidth="1"/>
    <col min="4629" max="4839" width="9.109375" style="102"/>
    <col min="4840" max="4840" width="61.6640625" style="102" customWidth="1"/>
    <col min="4841" max="4841" width="18.5546875" style="102" customWidth="1"/>
    <col min="4842" max="4881" width="16.88671875" style="102" customWidth="1"/>
    <col min="4882" max="4883" width="18.5546875" style="102" customWidth="1"/>
    <col min="4884" max="4884" width="21.6640625" style="102" customWidth="1"/>
    <col min="4885" max="5095" width="9.109375" style="102"/>
    <col min="5096" max="5096" width="61.6640625" style="102" customWidth="1"/>
    <col min="5097" max="5097" width="18.5546875" style="102" customWidth="1"/>
    <col min="5098" max="5137" width="16.88671875" style="102" customWidth="1"/>
    <col min="5138" max="5139" width="18.5546875" style="102" customWidth="1"/>
    <col min="5140" max="5140" width="21.6640625" style="102" customWidth="1"/>
    <col min="5141" max="5351" width="9.109375" style="102"/>
    <col min="5352" max="5352" width="61.6640625" style="102" customWidth="1"/>
    <col min="5353" max="5353" width="18.5546875" style="102" customWidth="1"/>
    <col min="5354" max="5393" width="16.88671875" style="102" customWidth="1"/>
    <col min="5394" max="5395" width="18.5546875" style="102" customWidth="1"/>
    <col min="5396" max="5396" width="21.6640625" style="102" customWidth="1"/>
    <col min="5397" max="5607" width="9.109375" style="102"/>
    <col min="5608" max="5608" width="61.6640625" style="102" customWidth="1"/>
    <col min="5609" max="5609" width="18.5546875" style="102" customWidth="1"/>
    <col min="5610" max="5649" width="16.88671875" style="102" customWidth="1"/>
    <col min="5650" max="5651" width="18.5546875" style="102" customWidth="1"/>
    <col min="5652" max="5652" width="21.6640625" style="102" customWidth="1"/>
    <col min="5653" max="5863" width="9.109375" style="102"/>
    <col min="5864" max="5864" width="61.6640625" style="102" customWidth="1"/>
    <col min="5865" max="5865" width="18.5546875" style="102" customWidth="1"/>
    <col min="5866" max="5905" width="16.88671875" style="102" customWidth="1"/>
    <col min="5906" max="5907" width="18.5546875" style="102" customWidth="1"/>
    <col min="5908" max="5908" width="21.6640625" style="102" customWidth="1"/>
    <col min="5909" max="6119" width="9.109375" style="102"/>
    <col min="6120" max="6120" width="61.6640625" style="102" customWidth="1"/>
    <col min="6121" max="6121" width="18.5546875" style="102" customWidth="1"/>
    <col min="6122" max="6161" width="16.88671875" style="102" customWidth="1"/>
    <col min="6162" max="6163" width="18.5546875" style="102" customWidth="1"/>
    <col min="6164" max="6164" width="21.6640625" style="102" customWidth="1"/>
    <col min="6165" max="6375" width="9.109375" style="102"/>
    <col min="6376" max="6376" width="61.6640625" style="102" customWidth="1"/>
    <col min="6377" max="6377" width="18.5546875" style="102" customWidth="1"/>
    <col min="6378" max="6417" width="16.88671875" style="102" customWidth="1"/>
    <col min="6418" max="6419" width="18.5546875" style="102" customWidth="1"/>
    <col min="6420" max="6420" width="21.6640625" style="102" customWidth="1"/>
    <col min="6421" max="6631" width="9.109375" style="102"/>
    <col min="6632" max="6632" width="61.6640625" style="102" customWidth="1"/>
    <col min="6633" max="6633" width="18.5546875" style="102" customWidth="1"/>
    <col min="6634" max="6673" width="16.88671875" style="102" customWidth="1"/>
    <col min="6674" max="6675" width="18.5546875" style="102" customWidth="1"/>
    <col min="6676" max="6676" width="21.6640625" style="102" customWidth="1"/>
    <col min="6677" max="6887" width="9.109375" style="102"/>
    <col min="6888" max="6888" width="61.6640625" style="102" customWidth="1"/>
    <col min="6889" max="6889" width="18.5546875" style="102" customWidth="1"/>
    <col min="6890" max="6929" width="16.88671875" style="102" customWidth="1"/>
    <col min="6930" max="6931" width="18.5546875" style="102" customWidth="1"/>
    <col min="6932" max="6932" width="21.6640625" style="102" customWidth="1"/>
    <col min="6933" max="7143" width="9.109375" style="102"/>
    <col min="7144" max="7144" width="61.6640625" style="102" customWidth="1"/>
    <col min="7145" max="7145" width="18.5546875" style="102" customWidth="1"/>
    <col min="7146" max="7185" width="16.88671875" style="102" customWidth="1"/>
    <col min="7186" max="7187" width="18.5546875" style="102" customWidth="1"/>
    <col min="7188" max="7188" width="21.6640625" style="102" customWidth="1"/>
    <col min="7189" max="7399" width="9.109375" style="102"/>
    <col min="7400" max="7400" width="61.6640625" style="102" customWidth="1"/>
    <col min="7401" max="7401" width="18.5546875" style="102" customWidth="1"/>
    <col min="7402" max="7441" width="16.88671875" style="102" customWidth="1"/>
    <col min="7442" max="7443" width="18.5546875" style="102" customWidth="1"/>
    <col min="7444" max="7444" width="21.6640625" style="102" customWidth="1"/>
    <col min="7445" max="7655" width="9.109375" style="102"/>
    <col min="7656" max="7656" width="61.6640625" style="102" customWidth="1"/>
    <col min="7657" max="7657" width="18.5546875" style="102" customWidth="1"/>
    <col min="7658" max="7697" width="16.88671875" style="102" customWidth="1"/>
    <col min="7698" max="7699" width="18.5546875" style="102" customWidth="1"/>
    <col min="7700" max="7700" width="21.6640625" style="102" customWidth="1"/>
    <col min="7701" max="7911" width="9.109375" style="102"/>
    <col min="7912" max="7912" width="61.6640625" style="102" customWidth="1"/>
    <col min="7913" max="7913" width="18.5546875" style="102" customWidth="1"/>
    <col min="7914" max="7953" width="16.88671875" style="102" customWidth="1"/>
    <col min="7954" max="7955" width="18.5546875" style="102" customWidth="1"/>
    <col min="7956" max="7956" width="21.6640625" style="102" customWidth="1"/>
    <col min="7957" max="8167" width="9.109375" style="102"/>
    <col min="8168" max="8168" width="61.6640625" style="102" customWidth="1"/>
    <col min="8169" max="8169" width="18.5546875" style="102" customWidth="1"/>
    <col min="8170" max="8209" width="16.88671875" style="102" customWidth="1"/>
    <col min="8210" max="8211" width="18.5546875" style="102" customWidth="1"/>
    <col min="8212" max="8212" width="21.6640625" style="102" customWidth="1"/>
    <col min="8213" max="8423" width="9.109375" style="102"/>
    <col min="8424" max="8424" width="61.6640625" style="102" customWidth="1"/>
    <col min="8425" max="8425" width="18.5546875" style="102" customWidth="1"/>
    <col min="8426" max="8465" width="16.88671875" style="102" customWidth="1"/>
    <col min="8466" max="8467" width="18.5546875" style="102" customWidth="1"/>
    <col min="8468" max="8468" width="21.6640625" style="102" customWidth="1"/>
    <col min="8469" max="8679" width="9.109375" style="102"/>
    <col min="8680" max="8680" width="61.6640625" style="102" customWidth="1"/>
    <col min="8681" max="8681" width="18.5546875" style="102" customWidth="1"/>
    <col min="8682" max="8721" width="16.88671875" style="102" customWidth="1"/>
    <col min="8722" max="8723" width="18.5546875" style="102" customWidth="1"/>
    <col min="8724" max="8724" width="21.6640625" style="102" customWidth="1"/>
    <col min="8725" max="8935" width="9.109375" style="102"/>
    <col min="8936" max="8936" width="61.6640625" style="102" customWidth="1"/>
    <col min="8937" max="8937" width="18.5546875" style="102" customWidth="1"/>
    <col min="8938" max="8977" width="16.88671875" style="102" customWidth="1"/>
    <col min="8978" max="8979" width="18.5546875" style="102" customWidth="1"/>
    <col min="8980" max="8980" width="21.6640625" style="102" customWidth="1"/>
    <col min="8981" max="9191" width="9.109375" style="102"/>
    <col min="9192" max="9192" width="61.6640625" style="102" customWidth="1"/>
    <col min="9193" max="9193" width="18.5546875" style="102" customWidth="1"/>
    <col min="9194" max="9233" width="16.88671875" style="102" customWidth="1"/>
    <col min="9234" max="9235" width="18.5546875" style="102" customWidth="1"/>
    <col min="9236" max="9236" width="21.6640625" style="102" customWidth="1"/>
    <col min="9237" max="9447" width="9.109375" style="102"/>
    <col min="9448" max="9448" width="61.6640625" style="102" customWidth="1"/>
    <col min="9449" max="9449" width="18.5546875" style="102" customWidth="1"/>
    <col min="9450" max="9489" width="16.88671875" style="102" customWidth="1"/>
    <col min="9490" max="9491" width="18.5546875" style="102" customWidth="1"/>
    <col min="9492" max="9492" width="21.6640625" style="102" customWidth="1"/>
    <col min="9493" max="9703" width="9.109375" style="102"/>
    <col min="9704" max="9704" width="61.6640625" style="102" customWidth="1"/>
    <col min="9705" max="9705" width="18.5546875" style="102" customWidth="1"/>
    <col min="9706" max="9745" width="16.88671875" style="102" customWidth="1"/>
    <col min="9746" max="9747" width="18.5546875" style="102" customWidth="1"/>
    <col min="9748" max="9748" width="21.6640625" style="102" customWidth="1"/>
    <col min="9749" max="9959" width="9.109375" style="102"/>
    <col min="9960" max="9960" width="61.6640625" style="102" customWidth="1"/>
    <col min="9961" max="9961" width="18.5546875" style="102" customWidth="1"/>
    <col min="9962" max="10001" width="16.88671875" style="102" customWidth="1"/>
    <col min="10002" max="10003" width="18.5546875" style="102" customWidth="1"/>
    <col min="10004" max="10004" width="21.6640625" style="102" customWidth="1"/>
    <col min="10005" max="10215" width="9.109375" style="102"/>
    <col min="10216" max="10216" width="61.6640625" style="102" customWidth="1"/>
    <col min="10217" max="10217" width="18.5546875" style="102" customWidth="1"/>
    <col min="10218" max="10257" width="16.88671875" style="102" customWidth="1"/>
    <col min="10258" max="10259" width="18.5546875" style="102" customWidth="1"/>
    <col min="10260" max="10260" width="21.6640625" style="102" customWidth="1"/>
    <col min="10261" max="10471" width="9.109375" style="102"/>
    <col min="10472" max="10472" width="61.6640625" style="102" customWidth="1"/>
    <col min="10473" max="10473" width="18.5546875" style="102" customWidth="1"/>
    <col min="10474" max="10513" width="16.88671875" style="102" customWidth="1"/>
    <col min="10514" max="10515" width="18.5546875" style="102" customWidth="1"/>
    <col min="10516" max="10516" width="21.6640625" style="102" customWidth="1"/>
    <col min="10517" max="10727" width="9.109375" style="102"/>
    <col min="10728" max="10728" width="61.6640625" style="102" customWidth="1"/>
    <col min="10729" max="10729" width="18.5546875" style="102" customWidth="1"/>
    <col min="10730" max="10769" width="16.88671875" style="102" customWidth="1"/>
    <col min="10770" max="10771" width="18.5546875" style="102" customWidth="1"/>
    <col min="10772" max="10772" width="21.6640625" style="102" customWidth="1"/>
    <col min="10773" max="10983" width="9.109375" style="102"/>
    <col min="10984" max="10984" width="61.6640625" style="102" customWidth="1"/>
    <col min="10985" max="10985" width="18.5546875" style="102" customWidth="1"/>
    <col min="10986" max="11025" width="16.88671875" style="102" customWidth="1"/>
    <col min="11026" max="11027" width="18.5546875" style="102" customWidth="1"/>
    <col min="11028" max="11028" width="21.6640625" style="102" customWidth="1"/>
    <col min="11029" max="11239" width="9.109375" style="102"/>
    <col min="11240" max="11240" width="61.6640625" style="102" customWidth="1"/>
    <col min="11241" max="11241" width="18.5546875" style="102" customWidth="1"/>
    <col min="11242" max="11281" width="16.88671875" style="102" customWidth="1"/>
    <col min="11282" max="11283" width="18.5546875" style="102" customWidth="1"/>
    <col min="11284" max="11284" width="21.6640625" style="102" customWidth="1"/>
    <col min="11285" max="11495" width="9.109375" style="102"/>
    <col min="11496" max="11496" width="61.6640625" style="102" customWidth="1"/>
    <col min="11497" max="11497" width="18.5546875" style="102" customWidth="1"/>
    <col min="11498" max="11537" width="16.88671875" style="102" customWidth="1"/>
    <col min="11538" max="11539" width="18.5546875" style="102" customWidth="1"/>
    <col min="11540" max="11540" width="21.6640625" style="102" customWidth="1"/>
    <col min="11541" max="11751" width="9.109375" style="102"/>
    <col min="11752" max="11752" width="61.6640625" style="102" customWidth="1"/>
    <col min="11753" max="11753" width="18.5546875" style="102" customWidth="1"/>
    <col min="11754" max="11793" width="16.88671875" style="102" customWidth="1"/>
    <col min="11794" max="11795" width="18.5546875" style="102" customWidth="1"/>
    <col min="11796" max="11796" width="21.6640625" style="102" customWidth="1"/>
    <col min="11797" max="12007" width="9.109375" style="102"/>
    <col min="12008" max="12008" width="61.6640625" style="102" customWidth="1"/>
    <col min="12009" max="12009" width="18.5546875" style="102" customWidth="1"/>
    <col min="12010" max="12049" width="16.88671875" style="102" customWidth="1"/>
    <col min="12050" max="12051" width="18.5546875" style="102" customWidth="1"/>
    <col min="12052" max="12052" width="21.6640625" style="102" customWidth="1"/>
    <col min="12053" max="12263" width="9.109375" style="102"/>
    <col min="12264" max="12264" width="61.6640625" style="102" customWidth="1"/>
    <col min="12265" max="12265" width="18.5546875" style="102" customWidth="1"/>
    <col min="12266" max="12305" width="16.88671875" style="102" customWidth="1"/>
    <col min="12306" max="12307" width="18.5546875" style="102" customWidth="1"/>
    <col min="12308" max="12308" width="21.6640625" style="102" customWidth="1"/>
    <col min="12309" max="12519" width="9.109375" style="102"/>
    <col min="12520" max="12520" width="61.6640625" style="102" customWidth="1"/>
    <col min="12521" max="12521" width="18.5546875" style="102" customWidth="1"/>
    <col min="12522" max="12561" width="16.88671875" style="102" customWidth="1"/>
    <col min="12562" max="12563" width="18.5546875" style="102" customWidth="1"/>
    <col min="12564" max="12564" width="21.6640625" style="102" customWidth="1"/>
    <col min="12565" max="12775" width="9.109375" style="102"/>
    <col min="12776" max="12776" width="61.6640625" style="102" customWidth="1"/>
    <col min="12777" max="12777" width="18.5546875" style="102" customWidth="1"/>
    <col min="12778" max="12817" width="16.88671875" style="102" customWidth="1"/>
    <col min="12818" max="12819" width="18.5546875" style="102" customWidth="1"/>
    <col min="12820" max="12820" width="21.6640625" style="102" customWidth="1"/>
    <col min="12821" max="13031" width="9.109375" style="102"/>
    <col min="13032" max="13032" width="61.6640625" style="102" customWidth="1"/>
    <col min="13033" max="13033" width="18.5546875" style="102" customWidth="1"/>
    <col min="13034" max="13073" width="16.88671875" style="102" customWidth="1"/>
    <col min="13074" max="13075" width="18.5546875" style="102" customWidth="1"/>
    <col min="13076" max="13076" width="21.6640625" style="102" customWidth="1"/>
    <col min="13077" max="13287" width="9.109375" style="102"/>
    <col min="13288" max="13288" width="61.6640625" style="102" customWidth="1"/>
    <col min="13289" max="13289" width="18.5546875" style="102" customWidth="1"/>
    <col min="13290" max="13329" width="16.88671875" style="102" customWidth="1"/>
    <col min="13330" max="13331" width="18.5546875" style="102" customWidth="1"/>
    <col min="13332" max="13332" width="21.6640625" style="102" customWidth="1"/>
    <col min="13333" max="13543" width="9.109375" style="102"/>
    <col min="13544" max="13544" width="61.6640625" style="102" customWidth="1"/>
    <col min="13545" max="13545" width="18.5546875" style="102" customWidth="1"/>
    <col min="13546" max="13585" width="16.88671875" style="102" customWidth="1"/>
    <col min="13586" max="13587" width="18.5546875" style="102" customWidth="1"/>
    <col min="13588" max="13588" width="21.6640625" style="102" customWidth="1"/>
    <col min="13589" max="13799" width="9.109375" style="102"/>
    <col min="13800" max="13800" width="61.6640625" style="102" customWidth="1"/>
    <col min="13801" max="13801" width="18.5546875" style="102" customWidth="1"/>
    <col min="13802" max="13841" width="16.88671875" style="102" customWidth="1"/>
    <col min="13842" max="13843" width="18.5546875" style="102" customWidth="1"/>
    <col min="13844" max="13844" width="21.6640625" style="102" customWidth="1"/>
    <col min="13845" max="14055" width="9.109375" style="102"/>
    <col min="14056" max="14056" width="61.6640625" style="102" customWidth="1"/>
    <col min="14057" max="14057" width="18.5546875" style="102" customWidth="1"/>
    <col min="14058" max="14097" width="16.88671875" style="102" customWidth="1"/>
    <col min="14098" max="14099" width="18.5546875" style="102" customWidth="1"/>
    <col min="14100" max="14100" width="21.6640625" style="102" customWidth="1"/>
    <col min="14101" max="14311" width="9.109375" style="102"/>
    <col min="14312" max="14312" width="61.6640625" style="102" customWidth="1"/>
    <col min="14313" max="14313" width="18.5546875" style="102" customWidth="1"/>
    <col min="14314" max="14353" width="16.88671875" style="102" customWidth="1"/>
    <col min="14354" max="14355" width="18.5546875" style="102" customWidth="1"/>
    <col min="14356" max="14356" width="21.6640625" style="102" customWidth="1"/>
    <col min="14357" max="14567" width="9.109375" style="102"/>
    <col min="14568" max="14568" width="61.6640625" style="102" customWidth="1"/>
    <col min="14569" max="14569" width="18.5546875" style="102" customWidth="1"/>
    <col min="14570" max="14609" width="16.88671875" style="102" customWidth="1"/>
    <col min="14610" max="14611" width="18.5546875" style="102" customWidth="1"/>
    <col min="14612" max="14612" width="21.6640625" style="102" customWidth="1"/>
    <col min="14613" max="14823" width="9.109375" style="102"/>
    <col min="14824" max="14824" width="61.6640625" style="102" customWidth="1"/>
    <col min="14825" max="14825" width="18.5546875" style="102" customWidth="1"/>
    <col min="14826" max="14865" width="16.88671875" style="102" customWidth="1"/>
    <col min="14866" max="14867" width="18.5546875" style="102" customWidth="1"/>
    <col min="14868" max="14868" width="21.6640625" style="102" customWidth="1"/>
    <col min="14869" max="15079" width="9.109375" style="102"/>
    <col min="15080" max="15080" width="61.6640625" style="102" customWidth="1"/>
    <col min="15081" max="15081" width="18.5546875" style="102" customWidth="1"/>
    <col min="15082" max="15121" width="16.88671875" style="102" customWidth="1"/>
    <col min="15122" max="15123" width="18.5546875" style="102" customWidth="1"/>
    <col min="15124" max="15124" width="21.6640625" style="102" customWidth="1"/>
    <col min="15125" max="15335" width="9.109375" style="102"/>
    <col min="15336" max="15336" width="61.6640625" style="102" customWidth="1"/>
    <col min="15337" max="15337" width="18.5546875" style="102" customWidth="1"/>
    <col min="15338" max="15377" width="16.88671875" style="102" customWidth="1"/>
    <col min="15378" max="15379" width="18.5546875" style="102" customWidth="1"/>
    <col min="15380" max="15380" width="21.6640625" style="102" customWidth="1"/>
    <col min="15381" max="15591" width="9.109375" style="102"/>
    <col min="15592" max="15592" width="61.6640625" style="102" customWidth="1"/>
    <col min="15593" max="15593" width="18.5546875" style="102" customWidth="1"/>
    <col min="15594" max="15633" width="16.88671875" style="102" customWidth="1"/>
    <col min="15634" max="15635" width="18.5546875" style="102" customWidth="1"/>
    <col min="15636" max="15636" width="21.6640625" style="102" customWidth="1"/>
    <col min="15637" max="15847" width="9.109375" style="102"/>
    <col min="15848" max="15848" width="61.6640625" style="102" customWidth="1"/>
    <col min="15849" max="15849" width="18.5546875" style="102" customWidth="1"/>
    <col min="15850" max="15889" width="16.88671875" style="102" customWidth="1"/>
    <col min="15890" max="15891" width="18.5546875" style="102" customWidth="1"/>
    <col min="15892" max="15892" width="21.6640625" style="102" customWidth="1"/>
    <col min="15893" max="16103" width="9.109375" style="102"/>
    <col min="16104" max="16104" width="61.6640625" style="102" customWidth="1"/>
    <col min="16105" max="16105" width="18.5546875" style="102" customWidth="1"/>
    <col min="16106" max="16145" width="16.88671875" style="102" customWidth="1"/>
    <col min="16146" max="16147" width="18.5546875" style="102" customWidth="1"/>
    <col min="16148" max="16148" width="21.6640625" style="102" customWidth="1"/>
    <col min="16149" max="16384" width="9.109375" style="102"/>
  </cols>
  <sheetData>
    <row r="1" spans="1:19" ht="18" x14ac:dyDescent="0.25">
      <c r="A1" s="13"/>
      <c r="B1" s="8"/>
      <c r="C1" s="8"/>
      <c r="D1" s="8"/>
      <c r="G1" s="8"/>
      <c r="H1" s="25" t="s">
        <v>70</v>
      </c>
      <c r="I1" s="8"/>
      <c r="J1" s="8"/>
      <c r="K1" s="25"/>
      <c r="L1" s="8"/>
      <c r="M1" s="8"/>
      <c r="N1" s="8"/>
      <c r="O1" s="8"/>
      <c r="P1" s="8"/>
      <c r="Q1" s="8"/>
      <c r="R1" s="8"/>
      <c r="S1" s="8"/>
    </row>
    <row r="2" spans="1:19" ht="18" x14ac:dyDescent="0.35">
      <c r="A2" s="13"/>
      <c r="B2" s="8"/>
      <c r="C2" s="8"/>
      <c r="D2" s="8"/>
      <c r="E2" s="102"/>
      <c r="F2" s="102"/>
      <c r="G2" s="8"/>
      <c r="H2" s="11" t="s">
        <v>11</v>
      </c>
      <c r="I2" s="8"/>
      <c r="J2" s="8"/>
      <c r="K2" s="11"/>
      <c r="L2" s="8"/>
      <c r="M2" s="8"/>
      <c r="N2" s="8"/>
      <c r="O2" s="8"/>
      <c r="P2" s="8"/>
      <c r="Q2" s="8"/>
      <c r="R2" s="8"/>
      <c r="S2" s="8"/>
    </row>
    <row r="3" spans="1:19" ht="18" x14ac:dyDescent="0.35">
      <c r="A3" s="12"/>
      <c r="B3" s="8"/>
      <c r="C3" s="8"/>
      <c r="D3" s="8"/>
      <c r="E3" s="102"/>
      <c r="F3" s="102"/>
      <c r="G3" s="8"/>
      <c r="H3" s="11" t="s">
        <v>352</v>
      </c>
      <c r="I3" s="8"/>
      <c r="J3" s="8"/>
      <c r="K3" s="11"/>
      <c r="L3" s="8"/>
      <c r="M3" s="8"/>
      <c r="N3" s="8"/>
      <c r="O3" s="8"/>
      <c r="P3" s="8"/>
      <c r="Q3" s="8"/>
      <c r="R3" s="8"/>
      <c r="S3" s="8"/>
    </row>
    <row r="4" spans="1:19" ht="18" x14ac:dyDescent="0.35">
      <c r="A4" s="12"/>
      <c r="B4" s="8"/>
      <c r="C4" s="8"/>
      <c r="D4" s="8"/>
      <c r="E4" s="8"/>
      <c r="F4" s="8"/>
      <c r="G4" s="8"/>
      <c r="H4" s="8"/>
      <c r="I4" s="8"/>
      <c r="J4" s="8"/>
      <c r="K4" s="11"/>
      <c r="L4" s="8"/>
      <c r="M4" s="8"/>
      <c r="N4" s="8"/>
      <c r="O4" s="8"/>
      <c r="P4" s="8"/>
      <c r="Q4" s="8"/>
      <c r="R4" s="8"/>
      <c r="S4" s="8"/>
    </row>
    <row r="5" spans="1:19" x14ac:dyDescent="0.25">
      <c r="A5" s="338" t="s">
        <v>594</v>
      </c>
      <c r="B5" s="338"/>
      <c r="C5" s="338"/>
      <c r="D5" s="338"/>
      <c r="E5" s="338"/>
      <c r="F5" s="338"/>
      <c r="G5" s="338"/>
      <c r="H5" s="338"/>
      <c r="I5" s="103"/>
      <c r="J5" s="103"/>
      <c r="K5" s="103"/>
      <c r="L5" s="103"/>
      <c r="M5" s="103"/>
      <c r="N5" s="103"/>
      <c r="O5" s="103"/>
      <c r="P5" s="103"/>
      <c r="Q5" s="103"/>
      <c r="R5" s="103"/>
      <c r="S5" s="103"/>
    </row>
    <row r="6" spans="1:19" ht="18" x14ac:dyDescent="0.35">
      <c r="A6" s="12"/>
      <c r="B6" s="8"/>
      <c r="C6" s="8"/>
      <c r="D6" s="8"/>
      <c r="E6" s="8"/>
      <c r="F6" s="8"/>
      <c r="G6" s="8"/>
      <c r="H6" s="8"/>
      <c r="I6" s="8"/>
      <c r="J6" s="8"/>
      <c r="K6" s="11"/>
      <c r="L6" s="8"/>
      <c r="M6" s="8"/>
      <c r="N6" s="8"/>
      <c r="O6" s="8"/>
      <c r="P6" s="8"/>
      <c r="Q6" s="8"/>
      <c r="R6" s="8"/>
      <c r="S6" s="8"/>
    </row>
    <row r="7" spans="1:19" ht="17.399999999999999" x14ac:dyDescent="0.25">
      <c r="A7" s="291" t="str">
        <f>'[2]1. паспорт местоположение'!A7:C7</f>
        <v xml:space="preserve">Паспорт инвестиционного проекта </v>
      </c>
      <c r="B7" s="291"/>
      <c r="C7" s="291"/>
      <c r="D7" s="291"/>
      <c r="E7" s="291"/>
      <c r="F7" s="291"/>
      <c r="G7" s="291"/>
      <c r="H7" s="291"/>
      <c r="I7" s="10"/>
      <c r="J7" s="10"/>
      <c r="K7" s="10"/>
      <c r="L7" s="10"/>
      <c r="M7" s="10"/>
      <c r="N7" s="10"/>
      <c r="O7" s="10"/>
      <c r="P7" s="10"/>
      <c r="Q7" s="10"/>
      <c r="R7" s="10"/>
      <c r="S7" s="10"/>
    </row>
    <row r="8" spans="1:19" ht="17.399999999999999" x14ac:dyDescent="0.25">
      <c r="A8" s="152"/>
      <c r="B8" s="152"/>
      <c r="C8" s="152"/>
      <c r="D8" s="152"/>
      <c r="E8" s="152"/>
      <c r="F8" s="152"/>
      <c r="G8" s="152"/>
      <c r="H8" s="152"/>
      <c r="I8" s="152"/>
      <c r="J8" s="152"/>
      <c r="K8" s="152"/>
      <c r="L8" s="10"/>
      <c r="M8" s="10"/>
      <c r="N8" s="10"/>
      <c r="O8" s="10"/>
      <c r="P8" s="10"/>
      <c r="Q8" s="10"/>
      <c r="R8" s="10"/>
      <c r="S8" s="10"/>
    </row>
    <row r="9" spans="1:19" ht="13.2" x14ac:dyDescent="0.25">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7"/>
      <c r="J9" s="7"/>
      <c r="K9" s="7"/>
      <c r="L9" s="7"/>
      <c r="M9" s="7"/>
      <c r="N9" s="7"/>
      <c r="O9" s="7"/>
      <c r="P9" s="7"/>
      <c r="Q9" s="7"/>
      <c r="R9" s="7"/>
      <c r="S9" s="7"/>
    </row>
    <row r="10" spans="1:19" x14ac:dyDescent="0.25">
      <c r="A10" s="288" t="s">
        <v>9</v>
      </c>
      <c r="B10" s="288"/>
      <c r="C10" s="288"/>
      <c r="D10" s="288"/>
      <c r="E10" s="288"/>
      <c r="F10" s="288"/>
      <c r="G10" s="288"/>
      <c r="H10" s="288"/>
      <c r="I10" s="5"/>
      <c r="J10" s="5"/>
      <c r="K10" s="5"/>
      <c r="L10" s="5"/>
      <c r="M10" s="5"/>
      <c r="N10" s="5"/>
      <c r="O10" s="5"/>
      <c r="P10" s="5"/>
      <c r="Q10" s="5"/>
      <c r="R10" s="5"/>
      <c r="S10" s="5"/>
    </row>
    <row r="11" spans="1:19" ht="17.399999999999999" x14ac:dyDescent="0.25">
      <c r="A11" s="152"/>
      <c r="B11" s="152"/>
      <c r="C11" s="152"/>
      <c r="D11" s="152"/>
      <c r="E11" s="152"/>
      <c r="F11" s="152"/>
      <c r="G11" s="152"/>
      <c r="H11" s="152"/>
      <c r="I11" s="152"/>
      <c r="J11" s="152"/>
      <c r="K11" s="152"/>
      <c r="L11" s="10"/>
      <c r="M11" s="10"/>
      <c r="N11" s="10"/>
      <c r="O11" s="10"/>
      <c r="P11" s="10"/>
      <c r="Q11" s="10"/>
      <c r="R11" s="10"/>
      <c r="S11" s="10"/>
    </row>
    <row r="12" spans="1:19" ht="17.399999999999999" x14ac:dyDescent="0.25">
      <c r="A12" s="290" t="s">
        <v>570</v>
      </c>
      <c r="B12" s="290"/>
      <c r="C12" s="290"/>
      <c r="D12" s="290"/>
      <c r="E12" s="290"/>
      <c r="F12" s="290"/>
      <c r="G12" s="290"/>
      <c r="H12" s="290"/>
      <c r="I12" s="7"/>
      <c r="J12" s="7"/>
      <c r="K12" s="7"/>
      <c r="L12" s="7"/>
      <c r="M12" s="7"/>
      <c r="N12" s="7"/>
      <c r="O12" s="7"/>
      <c r="P12" s="7"/>
      <c r="Q12" s="7"/>
      <c r="R12" s="7"/>
      <c r="S12" s="7"/>
    </row>
    <row r="13" spans="1:19" x14ac:dyDescent="0.25">
      <c r="A13" s="288" t="s">
        <v>8</v>
      </c>
      <c r="B13" s="288"/>
      <c r="C13" s="288"/>
      <c r="D13" s="288"/>
      <c r="E13" s="288"/>
      <c r="F13" s="288"/>
      <c r="G13" s="288"/>
      <c r="H13" s="288"/>
      <c r="I13" s="5"/>
      <c r="J13" s="5"/>
      <c r="K13" s="5"/>
      <c r="L13" s="5"/>
      <c r="M13" s="5"/>
      <c r="N13" s="5"/>
      <c r="O13" s="5"/>
      <c r="P13" s="5"/>
      <c r="Q13" s="5"/>
      <c r="R13" s="5"/>
      <c r="S13" s="5"/>
    </row>
    <row r="14" spans="1:19" ht="18" x14ac:dyDescent="0.25">
      <c r="A14" s="4"/>
      <c r="B14" s="4"/>
      <c r="C14" s="4"/>
      <c r="D14" s="4"/>
      <c r="E14" s="4"/>
      <c r="F14" s="4"/>
      <c r="G14" s="4"/>
      <c r="H14" s="4"/>
      <c r="I14" s="4"/>
      <c r="J14" s="4"/>
      <c r="K14" s="4"/>
      <c r="L14" s="4"/>
      <c r="M14" s="4"/>
      <c r="N14" s="4"/>
      <c r="O14" s="4"/>
      <c r="P14" s="4"/>
      <c r="Q14" s="4"/>
      <c r="R14" s="275"/>
      <c r="S14" s="275"/>
    </row>
    <row r="15" spans="1:19" ht="17.399999999999999" x14ac:dyDescent="0.25">
      <c r="A15" s="289" t="s">
        <v>572</v>
      </c>
      <c r="B15" s="289"/>
      <c r="C15" s="289"/>
      <c r="D15" s="289"/>
      <c r="E15" s="289"/>
      <c r="F15" s="289"/>
      <c r="G15" s="289"/>
      <c r="H15" s="289"/>
      <c r="I15" s="7"/>
      <c r="J15" s="7"/>
      <c r="K15" s="7"/>
      <c r="L15" s="7"/>
      <c r="M15" s="7"/>
      <c r="N15" s="7"/>
      <c r="O15" s="7"/>
      <c r="P15" s="7"/>
      <c r="Q15" s="7"/>
      <c r="R15" s="7"/>
      <c r="S15" s="7"/>
    </row>
    <row r="16" spans="1:19" x14ac:dyDescent="0.25">
      <c r="A16" s="288" t="s">
        <v>7</v>
      </c>
      <c r="B16" s="288"/>
      <c r="C16" s="288"/>
      <c r="D16" s="288"/>
      <c r="E16" s="288"/>
      <c r="F16" s="288"/>
      <c r="G16" s="288"/>
      <c r="H16" s="288"/>
      <c r="I16" s="5"/>
      <c r="J16" s="5"/>
      <c r="K16" s="5"/>
      <c r="L16" s="5"/>
      <c r="M16" s="5"/>
      <c r="N16" s="5"/>
      <c r="O16" s="5"/>
      <c r="P16" s="5"/>
      <c r="Q16" s="5"/>
      <c r="R16" s="5"/>
      <c r="S16" s="5"/>
    </row>
    <row r="17" spans="1:19" ht="18" x14ac:dyDescent="0.25">
      <c r="A17" s="4"/>
      <c r="B17" s="4"/>
      <c r="C17" s="4"/>
      <c r="D17" s="4"/>
      <c r="E17" s="4"/>
      <c r="F17" s="4"/>
      <c r="G17" s="4"/>
      <c r="H17" s="4"/>
      <c r="I17" s="4"/>
      <c r="J17" s="4"/>
      <c r="K17" s="4"/>
      <c r="L17" s="4"/>
      <c r="M17" s="4"/>
      <c r="N17" s="4"/>
      <c r="O17" s="4"/>
      <c r="P17" s="4"/>
      <c r="Q17" s="4"/>
      <c r="R17" s="275"/>
      <c r="S17" s="275"/>
    </row>
    <row r="18" spans="1:19" ht="17.399999999999999" x14ac:dyDescent="0.25">
      <c r="A18" s="290" t="s">
        <v>504</v>
      </c>
      <c r="B18" s="290"/>
      <c r="C18" s="290"/>
      <c r="D18" s="290"/>
      <c r="E18" s="290"/>
      <c r="F18" s="290"/>
      <c r="G18" s="290"/>
      <c r="H18" s="290"/>
      <c r="I18" s="6"/>
      <c r="J18" s="6"/>
      <c r="K18" s="6"/>
      <c r="L18" s="6"/>
      <c r="M18" s="6"/>
      <c r="N18" s="6"/>
      <c r="O18" s="6"/>
      <c r="P18" s="6"/>
      <c r="Q18" s="6"/>
      <c r="R18" s="6"/>
      <c r="S18" s="6"/>
    </row>
    <row r="19" spans="1:19" x14ac:dyDescent="0.25">
      <c r="A19" s="104"/>
      <c r="Q19" s="105"/>
      <c r="R19" s="105"/>
      <c r="S19" s="105"/>
    </row>
    <row r="20" spans="1:19" x14ac:dyDescent="0.25">
      <c r="A20" s="104"/>
      <c r="Q20" s="105"/>
      <c r="R20" s="105"/>
      <c r="S20" s="105"/>
    </row>
    <row r="21" spans="1:19" x14ac:dyDescent="0.25">
      <c r="A21" s="104"/>
      <c r="Q21" s="105"/>
      <c r="R21" s="105"/>
      <c r="S21" s="105"/>
    </row>
    <row r="22" spans="1:19" x14ac:dyDescent="0.25">
      <c r="A22" s="104"/>
      <c r="Q22" s="105"/>
      <c r="R22" s="105"/>
      <c r="S22" s="105"/>
    </row>
    <row r="23" spans="1:19" x14ac:dyDescent="0.25">
      <c r="Q23" s="105"/>
      <c r="R23" s="105"/>
      <c r="S23" s="105"/>
    </row>
    <row r="24" spans="1:19" ht="16.2" thickBot="1" x14ac:dyDescent="0.3">
      <c r="A24" s="108" t="s">
        <v>351</v>
      </c>
      <c r="B24" s="109" t="s">
        <v>1</v>
      </c>
    </row>
    <row r="25" spans="1:19" ht="15.6" customHeight="1" thickBot="1" x14ac:dyDescent="0.3">
      <c r="A25" s="110" t="s">
        <v>543</v>
      </c>
      <c r="B25" s="111">
        <f>B53+D53+E53</f>
        <v>994388495.51204991</v>
      </c>
      <c r="D25" s="107" t="s">
        <v>350</v>
      </c>
    </row>
    <row r="26" spans="1:19" ht="15.6" customHeight="1" x14ac:dyDescent="0.25">
      <c r="A26" s="112" t="s">
        <v>349</v>
      </c>
      <c r="B26" s="113">
        <v>0</v>
      </c>
      <c r="D26" s="325" t="s">
        <v>348</v>
      </c>
      <c r="E26" s="326"/>
      <c r="F26" s="326"/>
      <c r="G26" s="327">
        <f>IF(SUM(B89:T89)=0,"не окупается",SUM(B89:S89))</f>
        <v>16.904137815873366</v>
      </c>
      <c r="H26" s="328"/>
    </row>
    <row r="27" spans="1:19" ht="15.6" customHeight="1" x14ac:dyDescent="0.25">
      <c r="A27" s="112" t="s">
        <v>347</v>
      </c>
      <c r="B27" s="113">
        <v>15</v>
      </c>
      <c r="D27" s="329" t="s">
        <v>346</v>
      </c>
      <c r="E27" s="330"/>
      <c r="F27" s="330"/>
      <c r="G27" s="331">
        <f>IF(SUM(B90:S90)=0,"не окупается",SUM(B90:S90))</f>
        <v>16.994789473862532</v>
      </c>
      <c r="H27" s="332"/>
    </row>
    <row r="28" spans="1:19" ht="27.6" customHeight="1" thickBot="1" x14ac:dyDescent="0.3">
      <c r="A28" s="114" t="s">
        <v>345</v>
      </c>
      <c r="B28" s="115">
        <v>1</v>
      </c>
      <c r="D28" s="334" t="s">
        <v>577</v>
      </c>
      <c r="E28" s="335"/>
      <c r="F28" s="335"/>
      <c r="G28" s="336">
        <f>P87</f>
        <v>-42597033.160299674</v>
      </c>
      <c r="H28" s="337"/>
    </row>
    <row r="29" spans="1:19" ht="15.6" hidden="1" customHeight="1" x14ac:dyDescent="0.25">
      <c r="A29" s="110" t="s">
        <v>344</v>
      </c>
      <c r="B29" s="111" t="e">
        <f>#REF!*#REF!</f>
        <v>#REF!</v>
      </c>
    </row>
    <row r="30" spans="1:19" ht="27.6" hidden="1" customHeight="1" x14ac:dyDescent="0.25">
      <c r="A30" s="112" t="s">
        <v>544</v>
      </c>
      <c r="B30" s="113">
        <v>1</v>
      </c>
    </row>
    <row r="31" spans="1:19" hidden="1" x14ac:dyDescent="0.25">
      <c r="A31" s="112" t="s">
        <v>343</v>
      </c>
      <c r="B31" s="113">
        <v>1</v>
      </c>
    </row>
    <row r="32" spans="1:19" hidden="1" x14ac:dyDescent="0.25">
      <c r="A32" s="112" t="s">
        <v>323</v>
      </c>
      <c r="B32" s="113"/>
    </row>
    <row r="33" spans="1:20" hidden="1" x14ac:dyDescent="0.25">
      <c r="A33" s="112" t="s">
        <v>342</v>
      </c>
      <c r="B33" s="113"/>
    </row>
    <row r="34" spans="1:20" hidden="1" x14ac:dyDescent="0.25">
      <c r="A34" s="112" t="s">
        <v>341</v>
      </c>
      <c r="B34" s="113"/>
    </row>
    <row r="35" spans="1:20" hidden="1" x14ac:dyDescent="0.25">
      <c r="A35" s="116"/>
      <c r="B35" s="113"/>
    </row>
    <row r="36" spans="1:20" ht="16.2" hidden="1" thickBot="1" x14ac:dyDescent="0.3">
      <c r="A36" s="114" t="s">
        <v>315</v>
      </c>
      <c r="B36" s="117">
        <v>0</v>
      </c>
    </row>
    <row r="37" spans="1:20" hidden="1" x14ac:dyDescent="0.25">
      <c r="A37" s="110" t="s">
        <v>545</v>
      </c>
      <c r="B37" s="111">
        <v>0</v>
      </c>
    </row>
    <row r="38" spans="1:20" hidden="1" x14ac:dyDescent="0.25">
      <c r="A38" s="112" t="s">
        <v>340</v>
      </c>
      <c r="B38" s="113"/>
    </row>
    <row r="39" spans="1:20" hidden="1" x14ac:dyDescent="0.25">
      <c r="A39" s="118" t="s">
        <v>339</v>
      </c>
      <c r="B39" s="119"/>
    </row>
    <row r="40" spans="1:20" hidden="1" x14ac:dyDescent="0.25">
      <c r="A40" s="120" t="s">
        <v>546</v>
      </c>
      <c r="B40" s="121">
        <v>1</v>
      </c>
    </row>
    <row r="41" spans="1:20" hidden="1" x14ac:dyDescent="0.25">
      <c r="A41" s="122" t="s">
        <v>338</v>
      </c>
      <c r="B41" s="123"/>
    </row>
    <row r="42" spans="1:20" hidden="1" x14ac:dyDescent="0.25">
      <c r="A42" s="122" t="s">
        <v>337</v>
      </c>
      <c r="B42" s="124"/>
    </row>
    <row r="43" spans="1:20" x14ac:dyDescent="0.25">
      <c r="A43" s="122" t="s">
        <v>336</v>
      </c>
      <c r="B43" s="124">
        <v>1</v>
      </c>
    </row>
    <row r="44" spans="1:20" x14ac:dyDescent="0.25">
      <c r="A44" s="122" t="s">
        <v>335</v>
      </c>
      <c r="B44" s="124">
        <v>0.1</v>
      </c>
    </row>
    <row r="45" spans="1:20" x14ac:dyDescent="0.25">
      <c r="A45" s="122" t="s">
        <v>334</v>
      </c>
      <c r="B45" s="124">
        <f>1-B43</f>
        <v>0</v>
      </c>
      <c r="E45" s="100">
        <v>1000</v>
      </c>
    </row>
    <row r="46" spans="1:20" ht="16.2" thickBot="1" x14ac:dyDescent="0.3">
      <c r="A46" s="125" t="s">
        <v>333</v>
      </c>
      <c r="B46" s="126">
        <f>B45*B44+B43*B42*(1-B36)</f>
        <v>0</v>
      </c>
      <c r="C46" s="127"/>
    </row>
    <row r="47" spans="1:20" x14ac:dyDescent="0.25">
      <c r="A47" s="217" t="s">
        <v>332</v>
      </c>
      <c r="B47" s="219">
        <f t="shared" ref="B47:Q47" si="0">B58</f>
        <v>1</v>
      </c>
      <c r="C47" s="221">
        <f t="shared" si="0"/>
        <v>2</v>
      </c>
      <c r="D47" s="219">
        <f t="shared" si="0"/>
        <v>3</v>
      </c>
      <c r="E47" s="221">
        <f t="shared" si="0"/>
        <v>4</v>
      </c>
      <c r="F47" s="219">
        <f t="shared" si="0"/>
        <v>5</v>
      </c>
      <c r="G47" s="221">
        <f t="shared" si="0"/>
        <v>6</v>
      </c>
      <c r="H47" s="219">
        <f t="shared" si="0"/>
        <v>7</v>
      </c>
      <c r="I47" s="221">
        <f t="shared" si="0"/>
        <v>8</v>
      </c>
      <c r="J47" s="219">
        <f t="shared" si="0"/>
        <v>9</v>
      </c>
      <c r="K47" s="221">
        <f t="shared" si="0"/>
        <v>10</v>
      </c>
      <c r="L47" s="219">
        <f t="shared" si="0"/>
        <v>11</v>
      </c>
      <c r="M47" s="221">
        <f t="shared" si="0"/>
        <v>12</v>
      </c>
      <c r="N47" s="219">
        <f t="shared" si="0"/>
        <v>13</v>
      </c>
      <c r="O47" s="221">
        <f t="shared" si="0"/>
        <v>14</v>
      </c>
      <c r="P47" s="219">
        <f t="shared" si="0"/>
        <v>15</v>
      </c>
      <c r="Q47" s="219">
        <f t="shared" si="0"/>
        <v>16</v>
      </c>
      <c r="R47" s="219">
        <f t="shared" ref="R47:S47" si="1">R58</f>
        <v>17</v>
      </c>
      <c r="S47" s="219">
        <f t="shared" si="1"/>
        <v>18</v>
      </c>
      <c r="T47" s="102"/>
    </row>
    <row r="48" spans="1:20" x14ac:dyDescent="0.25">
      <c r="A48" s="122" t="s">
        <v>331</v>
      </c>
      <c r="B48" s="124">
        <v>3.5999999999999997E-2</v>
      </c>
      <c r="C48" s="222">
        <v>3.9E-2</v>
      </c>
      <c r="D48" s="124">
        <v>0.04</v>
      </c>
      <c r="E48" s="222">
        <v>0.04</v>
      </c>
      <c r="F48" s="124">
        <v>0.04</v>
      </c>
      <c r="G48" s="222">
        <v>0.04</v>
      </c>
      <c r="H48" s="124">
        <v>0.04</v>
      </c>
      <c r="I48" s="124">
        <f>H48</f>
        <v>0.04</v>
      </c>
      <c r="J48" s="124">
        <f t="shared" ref="J48:S48" si="2">I48</f>
        <v>0.04</v>
      </c>
      <c r="K48" s="124">
        <f t="shared" si="2"/>
        <v>0.04</v>
      </c>
      <c r="L48" s="124">
        <f t="shared" si="2"/>
        <v>0.04</v>
      </c>
      <c r="M48" s="124">
        <f t="shared" si="2"/>
        <v>0.04</v>
      </c>
      <c r="N48" s="124">
        <f t="shared" si="2"/>
        <v>0.04</v>
      </c>
      <c r="O48" s="124">
        <f t="shared" si="2"/>
        <v>0.04</v>
      </c>
      <c r="P48" s="124">
        <f t="shared" si="2"/>
        <v>0.04</v>
      </c>
      <c r="Q48" s="124">
        <f t="shared" si="2"/>
        <v>0.04</v>
      </c>
      <c r="R48" s="124">
        <f t="shared" si="2"/>
        <v>0.04</v>
      </c>
      <c r="S48" s="124">
        <f t="shared" si="2"/>
        <v>0.04</v>
      </c>
      <c r="T48" s="102"/>
    </row>
    <row r="49" spans="1:20" x14ac:dyDescent="0.25">
      <c r="A49" s="122" t="s">
        <v>330</v>
      </c>
      <c r="B49" s="124">
        <f>B48</f>
        <v>3.5999999999999997E-2</v>
      </c>
      <c r="C49" s="222">
        <f>((B49+1)*(C48+1))-1</f>
        <v>7.6403999999999916E-2</v>
      </c>
      <c r="D49" s="124">
        <f t="shared" ref="D49:S49" si="3">((C49+1)*(D48+1))-1</f>
        <v>0.11946016000000004</v>
      </c>
      <c r="E49" s="222">
        <f t="shared" si="3"/>
        <v>0.16423856640000012</v>
      </c>
      <c r="F49" s="124">
        <f t="shared" si="3"/>
        <v>0.21080810905600011</v>
      </c>
      <c r="G49" s="222">
        <f t="shared" si="3"/>
        <v>0.2592404334182401</v>
      </c>
      <c r="H49" s="124">
        <f t="shared" si="3"/>
        <v>0.30961005075496972</v>
      </c>
      <c r="I49" s="222">
        <f t="shared" si="3"/>
        <v>0.36199445278516862</v>
      </c>
      <c r="J49" s="124">
        <f t="shared" si="3"/>
        <v>0.41647423089657543</v>
      </c>
      <c r="K49" s="222">
        <f t="shared" si="3"/>
        <v>0.47313320013243843</v>
      </c>
      <c r="L49" s="124">
        <f t="shared" si="3"/>
        <v>0.53205852813773591</v>
      </c>
      <c r="M49" s="222">
        <f t="shared" si="3"/>
        <v>0.59334086926324536</v>
      </c>
      <c r="N49" s="124">
        <f t="shared" si="3"/>
        <v>0.65707450403377532</v>
      </c>
      <c r="O49" s="222">
        <f t="shared" si="3"/>
        <v>0.72335748419512647</v>
      </c>
      <c r="P49" s="124">
        <f t="shared" si="3"/>
        <v>0.79229178356293151</v>
      </c>
      <c r="Q49" s="124">
        <f t="shared" si="3"/>
        <v>0.86398345490544881</v>
      </c>
      <c r="R49" s="124">
        <f t="shared" si="3"/>
        <v>0.93854279310166677</v>
      </c>
      <c r="S49" s="124">
        <f t="shared" si="3"/>
        <v>1.0160845048257334</v>
      </c>
      <c r="T49" s="102"/>
    </row>
    <row r="50" spans="1:20" ht="16.2" thickBot="1" x14ac:dyDescent="0.3">
      <c r="A50" s="218" t="s">
        <v>547</v>
      </c>
      <c r="B50" s="220">
        <f>B59</f>
        <v>19521900</v>
      </c>
      <c r="C50" s="223">
        <f t="shared" ref="C50:Q50" si="4">C59</f>
        <v>0</v>
      </c>
      <c r="D50" s="220">
        <f t="shared" si="4"/>
        <v>45545500</v>
      </c>
      <c r="E50" s="223">
        <f t="shared" si="4"/>
        <v>257307873.38219199</v>
      </c>
      <c r="F50" s="220">
        <f t="shared" si="4"/>
        <v>268826718.20220631</v>
      </c>
      <c r="G50" s="223">
        <f t="shared" si="4"/>
        <v>266166589.62019393</v>
      </c>
      <c r="H50" s="220">
        <f t="shared" si="4"/>
        <v>267951320.1667206</v>
      </c>
      <c r="I50" s="223">
        <f t="shared" si="4"/>
        <v>272041615.61564237</v>
      </c>
      <c r="J50" s="220">
        <f t="shared" si="4"/>
        <v>276298322.91403127</v>
      </c>
      <c r="K50" s="223">
        <f t="shared" si="4"/>
        <v>280726434.41737115</v>
      </c>
      <c r="L50" s="220">
        <f t="shared" si="4"/>
        <v>285331092.25181055</v>
      </c>
      <c r="M50" s="223">
        <f t="shared" si="4"/>
        <v>290117592.80728251</v>
      </c>
      <c r="N50" s="220">
        <f t="shared" si="4"/>
        <v>295091391.36541802</v>
      </c>
      <c r="O50" s="223">
        <f t="shared" si="4"/>
        <v>300258106.86629707</v>
      </c>
      <c r="P50" s="220">
        <f t="shared" si="4"/>
        <v>305623526.81820178</v>
      </c>
      <c r="Q50" s="220">
        <f t="shared" si="4"/>
        <v>311193612.35466301</v>
      </c>
      <c r="R50" s="220">
        <f t="shared" ref="R50:S50" si="5">R59</f>
        <v>316974503.4432174</v>
      </c>
      <c r="S50" s="220">
        <f t="shared" si="5"/>
        <v>306831945.38695073</v>
      </c>
      <c r="T50" s="102"/>
    </row>
    <row r="51" spans="1:20" ht="16.2" thickBot="1" x14ac:dyDescent="0.3"/>
    <row r="52" spans="1:20" x14ac:dyDescent="0.25">
      <c r="A52" s="227" t="s">
        <v>564</v>
      </c>
      <c r="B52" s="271">
        <f t="shared" ref="B52:Q52" si="6">B58</f>
        <v>1</v>
      </c>
      <c r="C52" s="272">
        <f t="shared" si="6"/>
        <v>2</v>
      </c>
      <c r="D52" s="271">
        <f t="shared" si="6"/>
        <v>3</v>
      </c>
      <c r="E52" s="272">
        <f t="shared" si="6"/>
        <v>4</v>
      </c>
      <c r="F52" s="271">
        <f t="shared" si="6"/>
        <v>5</v>
      </c>
      <c r="G52" s="272">
        <f t="shared" si="6"/>
        <v>6</v>
      </c>
      <c r="H52" s="271">
        <f t="shared" si="6"/>
        <v>7</v>
      </c>
      <c r="I52" s="272">
        <f t="shared" si="6"/>
        <v>8</v>
      </c>
      <c r="J52" s="271">
        <f t="shared" si="6"/>
        <v>9</v>
      </c>
      <c r="K52" s="272">
        <f t="shared" si="6"/>
        <v>10</v>
      </c>
      <c r="L52" s="271">
        <f t="shared" si="6"/>
        <v>11</v>
      </c>
      <c r="M52" s="272">
        <f t="shared" si="6"/>
        <v>12</v>
      </c>
      <c r="N52" s="271">
        <f t="shared" si="6"/>
        <v>13</v>
      </c>
      <c r="O52" s="272">
        <f t="shared" si="6"/>
        <v>14</v>
      </c>
      <c r="P52" s="236">
        <f t="shared" si="6"/>
        <v>15</v>
      </c>
      <c r="Q52" s="224">
        <f t="shared" si="6"/>
        <v>16</v>
      </c>
      <c r="R52" s="224">
        <f t="shared" ref="R52:S52" si="7">R58</f>
        <v>17</v>
      </c>
      <c r="S52" s="236">
        <f t="shared" si="7"/>
        <v>18</v>
      </c>
    </row>
    <row r="53" spans="1:20" x14ac:dyDescent="0.25">
      <c r="A53" s="228" t="s">
        <v>329</v>
      </c>
      <c r="B53" s="231">
        <f>B55</f>
        <v>19519500</v>
      </c>
      <c r="C53" s="234">
        <f>'6.2. Паспорт фин осв ввод'!O30</f>
        <v>0</v>
      </c>
      <c r="D53" s="231">
        <f>D55</f>
        <v>45545500</v>
      </c>
      <c r="E53" s="234">
        <f>'6.2. Паспорт фин осв ввод'!D34*1000000</f>
        <v>929323495.51204991</v>
      </c>
      <c r="F53" s="231">
        <f>E53+E54-E55</f>
        <v>867368595.81124663</v>
      </c>
      <c r="G53" s="234">
        <f t="shared" ref="G53:S53" si="8">F53+F54-F55</f>
        <v>805413696.11044335</v>
      </c>
      <c r="H53" s="231">
        <f t="shared" si="8"/>
        <v>743458796.40964007</v>
      </c>
      <c r="I53" s="234">
        <f t="shared" si="8"/>
        <v>681503896.70883679</v>
      </c>
      <c r="J53" s="231">
        <f t="shared" si="8"/>
        <v>619548997.00803351</v>
      </c>
      <c r="K53" s="234">
        <f t="shared" si="8"/>
        <v>557594097.30723023</v>
      </c>
      <c r="L53" s="231">
        <f t="shared" si="8"/>
        <v>495639197.60642689</v>
      </c>
      <c r="M53" s="234">
        <f t="shared" si="8"/>
        <v>433684297.90562356</v>
      </c>
      <c r="N53" s="231">
        <f t="shared" si="8"/>
        <v>371729398.20482022</v>
      </c>
      <c r="O53" s="234">
        <f t="shared" si="8"/>
        <v>309774498.50401688</v>
      </c>
      <c r="P53" s="237">
        <f t="shared" si="8"/>
        <v>247819598.80321354</v>
      </c>
      <c r="Q53" s="225">
        <f t="shared" si="8"/>
        <v>185864699.1024102</v>
      </c>
      <c r="R53" s="225">
        <f t="shared" si="8"/>
        <v>123909799.40160687</v>
      </c>
      <c r="S53" s="237">
        <f t="shared" si="8"/>
        <v>61954899.700803548</v>
      </c>
    </row>
    <row r="54" spans="1:20" x14ac:dyDescent="0.25">
      <c r="A54" s="228" t="s">
        <v>328</v>
      </c>
      <c r="B54" s="231">
        <v>0</v>
      </c>
      <c r="C54" s="234">
        <v>0</v>
      </c>
      <c r="D54" s="231">
        <v>0</v>
      </c>
      <c r="E54" s="234">
        <v>0</v>
      </c>
      <c r="F54" s="231">
        <v>0</v>
      </c>
      <c r="G54" s="234">
        <v>0</v>
      </c>
      <c r="H54" s="231">
        <v>0</v>
      </c>
      <c r="I54" s="234">
        <v>0</v>
      </c>
      <c r="J54" s="231">
        <v>0</v>
      </c>
      <c r="K54" s="234">
        <v>0</v>
      </c>
      <c r="L54" s="231">
        <v>0</v>
      </c>
      <c r="M54" s="234">
        <v>0</v>
      </c>
      <c r="N54" s="231">
        <v>0</v>
      </c>
      <c r="O54" s="234">
        <v>0</v>
      </c>
      <c r="P54" s="237">
        <v>0</v>
      </c>
      <c r="Q54" s="225">
        <v>0</v>
      </c>
      <c r="R54" s="225">
        <v>0</v>
      </c>
      <c r="S54" s="237">
        <v>0</v>
      </c>
    </row>
    <row r="55" spans="1:20" x14ac:dyDescent="0.25">
      <c r="A55" s="228" t="s">
        <v>327</v>
      </c>
      <c r="B55" s="231">
        <f>'6.2. Паспорт фин осв ввод'!K30*1000000</f>
        <v>19519500</v>
      </c>
      <c r="C55" s="234">
        <f>C53</f>
        <v>0</v>
      </c>
      <c r="D55" s="234">
        <f>D59</f>
        <v>45545500</v>
      </c>
      <c r="E55" s="234">
        <f>E53/15</f>
        <v>61954899.700803325</v>
      </c>
      <c r="F55" s="231">
        <f>E55</f>
        <v>61954899.700803325</v>
      </c>
      <c r="G55" s="231">
        <f t="shared" ref="G55:S55" si="9">F55</f>
        <v>61954899.700803325</v>
      </c>
      <c r="H55" s="231">
        <f t="shared" si="9"/>
        <v>61954899.700803325</v>
      </c>
      <c r="I55" s="231">
        <f t="shared" si="9"/>
        <v>61954899.700803325</v>
      </c>
      <c r="J55" s="231">
        <f t="shared" si="9"/>
        <v>61954899.700803325</v>
      </c>
      <c r="K55" s="231">
        <f t="shared" si="9"/>
        <v>61954899.700803325</v>
      </c>
      <c r="L55" s="231">
        <f t="shared" si="9"/>
        <v>61954899.700803325</v>
      </c>
      <c r="M55" s="231">
        <f t="shared" si="9"/>
        <v>61954899.700803325</v>
      </c>
      <c r="N55" s="231">
        <f t="shared" si="9"/>
        <v>61954899.700803325</v>
      </c>
      <c r="O55" s="231">
        <f t="shared" si="9"/>
        <v>61954899.700803325</v>
      </c>
      <c r="P55" s="231">
        <f t="shared" si="9"/>
        <v>61954899.700803325</v>
      </c>
      <c r="Q55" s="231">
        <f t="shared" si="9"/>
        <v>61954899.700803325</v>
      </c>
      <c r="R55" s="231">
        <f t="shared" si="9"/>
        <v>61954899.700803325</v>
      </c>
      <c r="S55" s="237">
        <f t="shared" si="9"/>
        <v>61954899.700803325</v>
      </c>
    </row>
    <row r="56" spans="1:20" ht="16.2" thickBot="1" x14ac:dyDescent="0.3">
      <c r="A56" s="229" t="s">
        <v>326</v>
      </c>
      <c r="B56" s="232">
        <f t="shared" ref="B56:Q56" si="10">AVERAGE(SUM(B53:B54),(SUM(B53:B54)-B55))*$B$42</f>
        <v>0</v>
      </c>
      <c r="C56" s="235">
        <f t="shared" si="10"/>
        <v>0</v>
      </c>
      <c r="D56" s="232">
        <f t="shared" si="10"/>
        <v>0</v>
      </c>
      <c r="E56" s="235">
        <f t="shared" si="10"/>
        <v>0</v>
      </c>
      <c r="F56" s="232">
        <f t="shared" si="10"/>
        <v>0</v>
      </c>
      <c r="G56" s="235">
        <f t="shared" si="10"/>
        <v>0</v>
      </c>
      <c r="H56" s="232">
        <f t="shared" si="10"/>
        <v>0</v>
      </c>
      <c r="I56" s="235">
        <f t="shared" si="10"/>
        <v>0</v>
      </c>
      <c r="J56" s="232">
        <f t="shared" si="10"/>
        <v>0</v>
      </c>
      <c r="K56" s="235">
        <f t="shared" si="10"/>
        <v>0</v>
      </c>
      <c r="L56" s="232">
        <f t="shared" si="10"/>
        <v>0</v>
      </c>
      <c r="M56" s="235">
        <f t="shared" si="10"/>
        <v>0</v>
      </c>
      <c r="N56" s="232">
        <f t="shared" si="10"/>
        <v>0</v>
      </c>
      <c r="O56" s="235">
        <f t="shared" si="10"/>
        <v>0</v>
      </c>
      <c r="P56" s="238">
        <f t="shared" si="10"/>
        <v>0</v>
      </c>
      <c r="Q56" s="226">
        <f t="shared" si="10"/>
        <v>0</v>
      </c>
      <c r="R56" s="226">
        <f t="shared" ref="R56:S56" si="11">AVERAGE(SUM(R53:R54),(SUM(R53:R54)-R55))*$B$42</f>
        <v>0</v>
      </c>
      <c r="S56" s="238">
        <f t="shared" si="11"/>
        <v>0</v>
      </c>
    </row>
    <row r="57" spans="1:20" s="130" customFormat="1" ht="16.2" thickBot="1" x14ac:dyDescent="0.3">
      <c r="A57" s="128"/>
      <c r="B57" s="129"/>
      <c r="C57" s="129"/>
      <c r="D57" s="129"/>
      <c r="E57" s="129"/>
      <c r="F57" s="129"/>
      <c r="G57" s="129"/>
      <c r="H57" s="129"/>
      <c r="I57" s="129"/>
      <c r="J57" s="129"/>
      <c r="K57" s="129"/>
      <c r="L57" s="129"/>
      <c r="M57" s="129"/>
      <c r="N57" s="129"/>
      <c r="O57" s="129"/>
      <c r="P57" s="129"/>
      <c r="Q57" s="129"/>
      <c r="R57" s="129"/>
      <c r="S57" s="129"/>
      <c r="T57" s="101"/>
    </row>
    <row r="58" spans="1:20" x14ac:dyDescent="0.25">
      <c r="A58" s="227" t="s">
        <v>548</v>
      </c>
      <c r="B58" s="269">
        <v>1</v>
      </c>
      <c r="C58" s="272">
        <f t="shared" ref="C58:S58" si="12">B58+1</f>
        <v>2</v>
      </c>
      <c r="D58" s="271">
        <f t="shared" si="12"/>
        <v>3</v>
      </c>
      <c r="E58" s="272">
        <f t="shared" si="12"/>
        <v>4</v>
      </c>
      <c r="F58" s="272">
        <f t="shared" si="12"/>
        <v>5</v>
      </c>
      <c r="G58" s="236">
        <f t="shared" si="12"/>
        <v>6</v>
      </c>
      <c r="H58" s="271">
        <f t="shared" si="12"/>
        <v>7</v>
      </c>
      <c r="I58" s="272">
        <f t="shared" si="12"/>
        <v>8</v>
      </c>
      <c r="J58" s="271">
        <f t="shared" si="12"/>
        <v>9</v>
      </c>
      <c r="K58" s="272">
        <f t="shared" si="12"/>
        <v>10</v>
      </c>
      <c r="L58" s="271">
        <f t="shared" si="12"/>
        <v>11</v>
      </c>
      <c r="M58" s="272">
        <f t="shared" si="12"/>
        <v>12</v>
      </c>
      <c r="N58" s="271">
        <f t="shared" si="12"/>
        <v>13</v>
      </c>
      <c r="O58" s="272">
        <f t="shared" si="12"/>
        <v>14</v>
      </c>
      <c r="P58" s="236">
        <f t="shared" si="12"/>
        <v>15</v>
      </c>
      <c r="Q58" s="236">
        <f t="shared" si="12"/>
        <v>16</v>
      </c>
      <c r="R58" s="236">
        <f t="shared" si="12"/>
        <v>17</v>
      </c>
      <c r="S58" s="236">
        <f t="shared" si="12"/>
        <v>18</v>
      </c>
    </row>
    <row r="59" spans="1:20" ht="13.8" x14ac:dyDescent="0.25">
      <c r="A59" s="242" t="s">
        <v>325</v>
      </c>
      <c r="B59" s="268">
        <v>19521900</v>
      </c>
      <c r="C59" s="246">
        <v>0</v>
      </c>
      <c r="D59" s="246">
        <v>45545500</v>
      </c>
      <c r="E59" s="246">
        <f>(130829.294557005+126478.578825187)*1000</f>
        <v>257307873.38219199</v>
      </c>
      <c r="F59" s="246">
        <v>268826718.20220631</v>
      </c>
      <c r="G59" s="248">
        <v>266166589.62019393</v>
      </c>
      <c r="H59" s="239">
        <v>267951320.1667206</v>
      </c>
      <c r="I59" s="246">
        <v>272041615.61564237</v>
      </c>
      <c r="J59" s="239">
        <v>276298322.91403127</v>
      </c>
      <c r="K59" s="246">
        <v>280726434.41737115</v>
      </c>
      <c r="L59" s="239">
        <v>285331092.25181055</v>
      </c>
      <c r="M59" s="246">
        <v>290117592.80728251</v>
      </c>
      <c r="N59" s="239">
        <v>295091391.36541802</v>
      </c>
      <c r="O59" s="246">
        <v>300258106.86629707</v>
      </c>
      <c r="P59" s="248">
        <v>305623526.81820178</v>
      </c>
      <c r="Q59" s="248">
        <v>311193612.35466301</v>
      </c>
      <c r="R59" s="248">
        <v>316974503.4432174</v>
      </c>
      <c r="S59" s="248">
        <v>306831945.38695073</v>
      </c>
    </row>
    <row r="60" spans="1:20" x14ac:dyDescent="0.25">
      <c r="A60" s="228" t="s">
        <v>324</v>
      </c>
      <c r="B60" s="267">
        <v>0</v>
      </c>
      <c r="C60" s="234">
        <v>0</v>
      </c>
      <c r="D60" s="234">
        <v>0</v>
      </c>
      <c r="E60" s="234">
        <f>E61+E62+E63+E64+E65</f>
        <v>223517393.06571364</v>
      </c>
      <c r="F60" s="234">
        <f>(E60-E65)+F65*1.04</f>
        <v>222824712.95172349</v>
      </c>
      <c r="G60" s="234">
        <f t="shared" ref="G60:S60" si="13">(F60-F65)+G65*1.04</f>
        <v>222081762.18973416</v>
      </c>
      <c r="H60" s="234">
        <f t="shared" si="13"/>
        <v>221280540.77974567</v>
      </c>
      <c r="I60" s="234">
        <f t="shared" si="13"/>
        <v>220421048.72175801</v>
      </c>
      <c r="J60" s="234">
        <f t="shared" si="13"/>
        <v>219503286.01577121</v>
      </c>
      <c r="K60" s="234">
        <f t="shared" si="13"/>
        <v>218527252.66178524</v>
      </c>
      <c r="L60" s="234">
        <f t="shared" si="13"/>
        <v>217492948.65980011</v>
      </c>
      <c r="M60" s="234">
        <f t="shared" si="13"/>
        <v>216400374.00981581</v>
      </c>
      <c r="N60" s="234">
        <f t="shared" si="13"/>
        <v>215249528.71183234</v>
      </c>
      <c r="O60" s="234">
        <f t="shared" si="13"/>
        <v>214040412.76584971</v>
      </c>
      <c r="P60" s="234">
        <f t="shared" si="13"/>
        <v>212773026.17186791</v>
      </c>
      <c r="Q60" s="234">
        <f t="shared" si="13"/>
        <v>211447368.92988697</v>
      </c>
      <c r="R60" s="234">
        <f t="shared" si="13"/>
        <v>210063441.03990686</v>
      </c>
      <c r="S60" s="234">
        <f t="shared" si="13"/>
        <v>208810622.10792485</v>
      </c>
    </row>
    <row r="61" spans="1:20" x14ac:dyDescent="0.25">
      <c r="A61" s="243" t="str">
        <f>'[3]5. анализ эконом эфф'!A61</f>
        <v>Ремонт объекта</v>
      </c>
      <c r="B61" s="267">
        <v>0</v>
      </c>
      <c r="C61" s="234">
        <v>0</v>
      </c>
      <c r="D61" s="234">
        <v>0</v>
      </c>
      <c r="E61" s="234">
        <f>(11224.5401354486+14253.8112258857)*1000</f>
        <v>25478351.361334302</v>
      </c>
      <c r="F61" s="234">
        <f t="shared" ref="F61:S61" si="14">E61*1.04</f>
        <v>26497485.415787674</v>
      </c>
      <c r="G61" s="234">
        <f t="shared" si="14"/>
        <v>27557384.832419183</v>
      </c>
      <c r="H61" s="234">
        <f t="shared" si="14"/>
        <v>28659680.22571595</v>
      </c>
      <c r="I61" s="234">
        <f t="shared" si="14"/>
        <v>29806067.434744589</v>
      </c>
      <c r="J61" s="234">
        <f t="shared" si="14"/>
        <v>30998310.132134374</v>
      </c>
      <c r="K61" s="234">
        <f t="shared" si="14"/>
        <v>32238242.537419751</v>
      </c>
      <c r="L61" s="234">
        <f t="shared" si="14"/>
        <v>33527772.238916542</v>
      </c>
      <c r="M61" s="234">
        <f t="shared" si="14"/>
        <v>34868883.128473207</v>
      </c>
      <c r="N61" s="234">
        <f t="shared" si="14"/>
        <v>36263638.453612134</v>
      </c>
      <c r="O61" s="234">
        <f t="shared" si="14"/>
        <v>37714183.991756618</v>
      </c>
      <c r="P61" s="234">
        <f t="shared" si="14"/>
        <v>39222751.351426885</v>
      </c>
      <c r="Q61" s="234">
        <f t="shared" si="14"/>
        <v>40791661.405483961</v>
      </c>
      <c r="R61" s="234">
        <f t="shared" si="14"/>
        <v>42423327.861703321</v>
      </c>
      <c r="S61" s="234">
        <f t="shared" si="14"/>
        <v>44120260.976171456</v>
      </c>
    </row>
    <row r="62" spans="1:20" x14ac:dyDescent="0.25">
      <c r="A62" s="243" t="str">
        <f>'[3]5. анализ эконом эфф'!A62</f>
        <v>Затраты на топливо, руб. без НДС</v>
      </c>
      <c r="B62" s="267">
        <v>0</v>
      </c>
      <c r="C62" s="234">
        <v>0</v>
      </c>
      <c r="D62" s="234">
        <v>0</v>
      </c>
      <c r="E62" s="234">
        <f>(58146.3122122031+53112.7692234982)*1000</f>
        <v>111259081.4357013</v>
      </c>
      <c r="F62" s="234">
        <f>E62*1.04</f>
        <v>115709444.69312935</v>
      </c>
      <c r="G62" s="234">
        <f>F62*1.04</f>
        <v>120337822.48085453</v>
      </c>
      <c r="H62" s="234">
        <f t="shared" ref="H62:S63" si="15">G62*1.04</f>
        <v>125151335.38008872</v>
      </c>
      <c r="I62" s="234">
        <f t="shared" si="15"/>
        <v>130157388.79529227</v>
      </c>
      <c r="J62" s="234">
        <f t="shared" si="15"/>
        <v>135363684.34710398</v>
      </c>
      <c r="K62" s="234">
        <f t="shared" si="15"/>
        <v>140778231.72098815</v>
      </c>
      <c r="L62" s="234">
        <f t="shared" si="15"/>
        <v>146409360.98982769</v>
      </c>
      <c r="M62" s="234">
        <f t="shared" si="15"/>
        <v>152265735.4294208</v>
      </c>
      <c r="N62" s="234">
        <f t="shared" si="15"/>
        <v>158356364.84659764</v>
      </c>
      <c r="O62" s="234">
        <f t="shared" si="15"/>
        <v>164690619.44046155</v>
      </c>
      <c r="P62" s="234">
        <f t="shared" si="15"/>
        <v>171278244.21808001</v>
      </c>
      <c r="Q62" s="234">
        <f t="shared" si="15"/>
        <v>178129373.98680323</v>
      </c>
      <c r="R62" s="234">
        <f t="shared" si="15"/>
        <v>185254548.94627538</v>
      </c>
      <c r="S62" s="234">
        <f t="shared" si="15"/>
        <v>192664730.90412641</v>
      </c>
    </row>
    <row r="63" spans="1:20" x14ac:dyDescent="0.25">
      <c r="A63" s="243" t="str">
        <f>'[3]5. анализ эконом эфф'!A63</f>
        <v>Оплата труда, руб. без НДС</v>
      </c>
      <c r="B63" s="267">
        <v>0</v>
      </c>
      <c r="C63" s="234">
        <v>0</v>
      </c>
      <c r="D63" s="234">
        <v>0</v>
      </c>
      <c r="E63" s="234">
        <f>(37997.2518786369+12427.3441741158)*1000</f>
        <v>50424596.052752696</v>
      </c>
      <c r="F63" s="234">
        <f>E63*1.04</f>
        <v>52441579.894862808</v>
      </c>
      <c r="G63" s="234">
        <f>F63*1.04</f>
        <v>54539243.090657324</v>
      </c>
      <c r="H63" s="234">
        <f t="shared" si="15"/>
        <v>56720812.814283617</v>
      </c>
      <c r="I63" s="234">
        <f t="shared" si="15"/>
        <v>58989645.326854967</v>
      </c>
      <c r="J63" s="234">
        <f t="shared" si="15"/>
        <v>61349231.139929168</v>
      </c>
      <c r="K63" s="234">
        <f t="shared" si="15"/>
        <v>63803200.385526337</v>
      </c>
      <c r="L63" s="234">
        <f t="shared" si="15"/>
        <v>66355328.400947392</v>
      </c>
      <c r="M63" s="234">
        <f t="shared" si="15"/>
        <v>69009541.536985293</v>
      </c>
      <c r="N63" s="234">
        <f t="shared" si="15"/>
        <v>71769923.198464707</v>
      </c>
      <c r="O63" s="234">
        <f t="shared" si="15"/>
        <v>74640720.126403302</v>
      </c>
      <c r="P63" s="234">
        <f t="shared" si="15"/>
        <v>77626348.931459442</v>
      </c>
      <c r="Q63" s="234">
        <f t="shared" si="15"/>
        <v>80731402.888717815</v>
      </c>
      <c r="R63" s="234">
        <f t="shared" si="15"/>
        <v>83960659.00426653</v>
      </c>
      <c r="S63" s="234">
        <f t="shared" si="15"/>
        <v>87319085.364437193</v>
      </c>
    </row>
    <row r="64" spans="1:20" x14ac:dyDescent="0.25">
      <c r="A64" s="243" t="str">
        <f>'[3]5. анализ эконом эфф'!A64</f>
        <v>Прочие расходы при эксплуатации объекта, руб. без НДС</v>
      </c>
      <c r="B64" s="267">
        <v>0</v>
      </c>
      <c r="C64" s="234">
        <v>0</v>
      </c>
      <c r="D64" s="234">
        <v>0</v>
      </c>
      <c r="E64" s="234">
        <v>15588445.866223643</v>
      </c>
      <c r="F64" s="234">
        <v>16042779.242210353</v>
      </c>
      <c r="G64" s="237">
        <v>16510742.619476663</v>
      </c>
      <c r="H64" s="231">
        <v>16992744.898060963</v>
      </c>
      <c r="I64" s="234">
        <v>17489207.245002791</v>
      </c>
      <c r="J64" s="231">
        <v>18000563.462352876</v>
      </c>
      <c r="K64" s="234">
        <v>18527260.366223462</v>
      </c>
      <c r="L64" s="231">
        <v>19069758.177210171</v>
      </c>
      <c r="M64" s="234">
        <v>19628530.922526471</v>
      </c>
      <c r="N64" s="231">
        <v>20204066.850202266</v>
      </c>
      <c r="O64" s="234">
        <v>20796868.855708338</v>
      </c>
      <c r="P64" s="237">
        <v>21407454.921379589</v>
      </c>
      <c r="Q64" s="237">
        <v>22036358.569020972</v>
      </c>
      <c r="R64" s="237">
        <v>22036358.569020972</v>
      </c>
      <c r="S64" s="237">
        <v>22036358.569020972</v>
      </c>
    </row>
    <row r="65" spans="1:20" ht="31.2" x14ac:dyDescent="0.25">
      <c r="A65" s="243" t="s">
        <v>549</v>
      </c>
      <c r="B65" s="267">
        <v>0</v>
      </c>
      <c r="C65" s="234">
        <v>0</v>
      </c>
      <c r="D65" s="234">
        <v>0</v>
      </c>
      <c r="E65" s="234">
        <v>20766918.349701706</v>
      </c>
      <c r="F65" s="234">
        <v>19302152.149722643</v>
      </c>
      <c r="G65" s="237">
        <v>17845385.949743576</v>
      </c>
      <c r="H65" s="231">
        <v>16388619.749764508</v>
      </c>
      <c r="I65" s="234">
        <v>14931853.549785439</v>
      </c>
      <c r="J65" s="231">
        <v>13475087.349806374</v>
      </c>
      <c r="K65" s="234">
        <v>12018321.149827305</v>
      </c>
      <c r="L65" s="231">
        <v>10561554.94984824</v>
      </c>
      <c r="M65" s="234">
        <v>9104788.7498691715</v>
      </c>
      <c r="N65" s="231">
        <v>7648022.5498901019</v>
      </c>
      <c r="O65" s="234">
        <v>6191256.349911035</v>
      </c>
      <c r="P65" s="237">
        <v>4734490.1499319673</v>
      </c>
      <c r="Q65" s="237">
        <v>3277723.9499529004</v>
      </c>
      <c r="R65" s="237">
        <v>1820957.7499738333</v>
      </c>
      <c r="S65" s="237">
        <v>546287.32499214984</v>
      </c>
    </row>
    <row r="66" spans="1:20" ht="27.6" x14ac:dyDescent="0.25">
      <c r="A66" s="244" t="s">
        <v>322</v>
      </c>
      <c r="B66" s="268">
        <f t="shared" ref="B66:P66" si="16">B59-B60</f>
        <v>19521900</v>
      </c>
      <c r="C66" s="246">
        <f t="shared" si="16"/>
        <v>0</v>
      </c>
      <c r="D66" s="246">
        <f t="shared" ref="D66" si="17">D59-D60</f>
        <v>45545500</v>
      </c>
      <c r="E66" s="246">
        <f>E59-E60</f>
        <v>33790480.316478342</v>
      </c>
      <c r="F66" s="246">
        <f t="shared" si="16"/>
        <v>46002005.250482827</v>
      </c>
      <c r="G66" s="248">
        <f t="shared" si="16"/>
        <v>44084827.430459768</v>
      </c>
      <c r="H66" s="239">
        <f t="shared" si="16"/>
        <v>46670779.386974931</v>
      </c>
      <c r="I66" s="246">
        <f t="shared" si="16"/>
        <v>51620566.893884361</v>
      </c>
      <c r="J66" s="239">
        <f t="shared" si="16"/>
        <v>56795036.898260057</v>
      </c>
      <c r="K66" s="246">
        <f t="shared" si="16"/>
        <v>62199181.755585909</v>
      </c>
      <c r="L66" s="239">
        <f t="shared" si="16"/>
        <v>67838143.592010438</v>
      </c>
      <c r="M66" s="246">
        <f t="shared" si="16"/>
        <v>73717218.797466695</v>
      </c>
      <c r="N66" s="239">
        <f t="shared" si="16"/>
        <v>79841862.653585672</v>
      </c>
      <c r="O66" s="246">
        <f t="shared" si="16"/>
        <v>86217694.100447357</v>
      </c>
      <c r="P66" s="248">
        <f t="shared" si="16"/>
        <v>92850500.646333873</v>
      </c>
      <c r="Q66" s="248">
        <f t="shared" ref="Q66:R66" si="18">Q59-Q60</f>
        <v>99746243.424776047</v>
      </c>
      <c r="R66" s="248">
        <f t="shared" si="18"/>
        <v>106911062.40331054</v>
      </c>
      <c r="S66" s="248">
        <f t="shared" ref="S66" si="19">S59-S60</f>
        <v>98021323.279025882</v>
      </c>
    </row>
    <row r="67" spans="1:20" x14ac:dyDescent="0.25">
      <c r="A67" s="243" t="s">
        <v>317</v>
      </c>
      <c r="B67" s="267">
        <f>('6.2. Паспорт фин осв ввод'!O27-('6.2. Паспорт фин осв ввод'!I27-'6.2. Паспорт фин осв ввод'!K27))/1.2*1000000</f>
        <v>0</v>
      </c>
      <c r="C67" s="234">
        <v>0</v>
      </c>
      <c r="D67" s="234">
        <v>0</v>
      </c>
      <c r="E67" s="234">
        <f>'6.2. Паспорт фин осв ввод'!W27/1.2*1000000</f>
        <v>45545500.000000007</v>
      </c>
      <c r="F67" s="234">
        <f t="shared" ref="F67:P67" si="20">E67</f>
        <v>45545500.000000007</v>
      </c>
      <c r="G67" s="237">
        <f t="shared" si="20"/>
        <v>45545500.000000007</v>
      </c>
      <c r="H67" s="231">
        <f t="shared" si="20"/>
        <v>45545500.000000007</v>
      </c>
      <c r="I67" s="234">
        <f t="shared" si="20"/>
        <v>45545500.000000007</v>
      </c>
      <c r="J67" s="231">
        <f t="shared" si="20"/>
        <v>45545500.000000007</v>
      </c>
      <c r="K67" s="234">
        <f t="shared" si="20"/>
        <v>45545500.000000007</v>
      </c>
      <c r="L67" s="231">
        <f t="shared" si="20"/>
        <v>45545500.000000007</v>
      </c>
      <c r="M67" s="234">
        <f t="shared" si="20"/>
        <v>45545500.000000007</v>
      </c>
      <c r="N67" s="231">
        <f t="shared" si="20"/>
        <v>45545500.000000007</v>
      </c>
      <c r="O67" s="234">
        <f t="shared" si="20"/>
        <v>45545500.000000007</v>
      </c>
      <c r="P67" s="237">
        <f t="shared" si="20"/>
        <v>45545500.000000007</v>
      </c>
      <c r="Q67" s="237">
        <f>P67-B67</f>
        <v>45545500.000000007</v>
      </c>
      <c r="R67" s="237">
        <f>Q67-C67</f>
        <v>45545500.000000007</v>
      </c>
      <c r="S67" s="237">
        <f>R67-D67</f>
        <v>45545500.000000007</v>
      </c>
      <c r="T67" s="132">
        <f>SUM(B67:Q67)/1.18</f>
        <v>501772457.62711877</v>
      </c>
    </row>
    <row r="68" spans="1:20" ht="27.6" x14ac:dyDescent="0.25">
      <c r="A68" s="244" t="s">
        <v>318</v>
      </c>
      <c r="B68" s="268">
        <f>B66-B67</f>
        <v>19521900</v>
      </c>
      <c r="C68" s="246">
        <f>C66-C67</f>
        <v>0</v>
      </c>
      <c r="D68" s="246">
        <f>D66-D67</f>
        <v>45545500</v>
      </c>
      <c r="E68" s="246">
        <f t="shared" ref="E68:P68" si="21">E66-E67</f>
        <v>-11755019.683521666</v>
      </c>
      <c r="F68" s="246">
        <f t="shared" si="21"/>
        <v>456505.25048281997</v>
      </c>
      <c r="G68" s="248">
        <f t="shared" si="21"/>
        <v>-1460672.5695402399</v>
      </c>
      <c r="H68" s="239">
        <f t="shared" si="21"/>
        <v>1125279.3869749233</v>
      </c>
      <c r="I68" s="246">
        <f t="shared" si="21"/>
        <v>6075066.8938843533</v>
      </c>
      <c r="J68" s="239">
        <f t="shared" si="21"/>
        <v>11249536.89826005</v>
      </c>
      <c r="K68" s="246">
        <f t="shared" si="21"/>
        <v>16653681.755585901</v>
      </c>
      <c r="L68" s="239">
        <f t="shared" si="21"/>
        <v>22292643.592010431</v>
      </c>
      <c r="M68" s="246">
        <f t="shared" si="21"/>
        <v>28171718.797466688</v>
      </c>
      <c r="N68" s="239">
        <f t="shared" si="21"/>
        <v>34296362.653585665</v>
      </c>
      <c r="O68" s="246">
        <f t="shared" si="21"/>
        <v>40672194.100447349</v>
      </c>
      <c r="P68" s="248">
        <f t="shared" si="21"/>
        <v>47305000.646333866</v>
      </c>
      <c r="Q68" s="248">
        <f t="shared" ref="Q68:R68" si="22">Q66-Q67</f>
        <v>54200743.42477604</v>
      </c>
      <c r="R68" s="248">
        <f t="shared" si="22"/>
        <v>61365562.40331053</v>
      </c>
      <c r="S68" s="248">
        <f t="shared" ref="S68" si="23">S66-S67</f>
        <v>52475823.279025875</v>
      </c>
      <c r="T68" s="101">
        <v>40</v>
      </c>
    </row>
    <row r="69" spans="1:20" x14ac:dyDescent="0.25">
      <c r="A69" s="243" t="s">
        <v>316</v>
      </c>
      <c r="B69" s="267">
        <f t="shared" ref="B69" si="24">-B56</f>
        <v>0</v>
      </c>
      <c r="C69" s="234">
        <f t="shared" ref="C69:P69" si="25">-C56</f>
        <v>0</v>
      </c>
      <c r="D69" s="234">
        <f t="shared" ref="D69" si="26">-D56</f>
        <v>0</v>
      </c>
      <c r="E69" s="234">
        <f t="shared" si="25"/>
        <v>0</v>
      </c>
      <c r="F69" s="234">
        <f t="shared" si="25"/>
        <v>0</v>
      </c>
      <c r="G69" s="237">
        <f t="shared" si="25"/>
        <v>0</v>
      </c>
      <c r="H69" s="231">
        <f t="shared" si="25"/>
        <v>0</v>
      </c>
      <c r="I69" s="234">
        <f t="shared" si="25"/>
        <v>0</v>
      </c>
      <c r="J69" s="231">
        <f t="shared" si="25"/>
        <v>0</v>
      </c>
      <c r="K69" s="234">
        <f t="shared" si="25"/>
        <v>0</v>
      </c>
      <c r="L69" s="231">
        <f t="shared" si="25"/>
        <v>0</v>
      </c>
      <c r="M69" s="234">
        <f t="shared" si="25"/>
        <v>0</v>
      </c>
      <c r="N69" s="231">
        <f t="shared" si="25"/>
        <v>0</v>
      </c>
      <c r="O69" s="234">
        <f t="shared" si="25"/>
        <v>0</v>
      </c>
      <c r="P69" s="237">
        <f t="shared" si="25"/>
        <v>0</v>
      </c>
      <c r="Q69" s="237">
        <f t="shared" ref="Q69:R69" si="27">-Q56</f>
        <v>0</v>
      </c>
      <c r="R69" s="237">
        <f t="shared" si="27"/>
        <v>0</v>
      </c>
      <c r="S69" s="237">
        <f t="shared" ref="S69" si="28">-S56</f>
        <v>0</v>
      </c>
    </row>
    <row r="70" spans="1:20" ht="13.8" x14ac:dyDescent="0.25">
      <c r="A70" s="244" t="s">
        <v>321</v>
      </c>
      <c r="B70" s="268">
        <f>B68+B69</f>
        <v>19521900</v>
      </c>
      <c r="C70" s="246">
        <f t="shared" ref="C70:P70" si="29">C68+C69</f>
        <v>0</v>
      </c>
      <c r="D70" s="246">
        <f t="shared" ref="D70" si="30">D68+D69</f>
        <v>45545500</v>
      </c>
      <c r="E70" s="246">
        <f t="shared" si="29"/>
        <v>-11755019.683521666</v>
      </c>
      <c r="F70" s="246">
        <f t="shared" si="29"/>
        <v>456505.25048281997</v>
      </c>
      <c r="G70" s="248">
        <f t="shared" si="29"/>
        <v>-1460672.5695402399</v>
      </c>
      <c r="H70" s="239">
        <f t="shared" si="29"/>
        <v>1125279.3869749233</v>
      </c>
      <c r="I70" s="246">
        <f t="shared" si="29"/>
        <v>6075066.8938843533</v>
      </c>
      <c r="J70" s="239">
        <f t="shared" si="29"/>
        <v>11249536.89826005</v>
      </c>
      <c r="K70" s="246">
        <f t="shared" si="29"/>
        <v>16653681.755585901</v>
      </c>
      <c r="L70" s="239">
        <f t="shared" si="29"/>
        <v>22292643.592010431</v>
      </c>
      <c r="M70" s="246">
        <f t="shared" si="29"/>
        <v>28171718.797466688</v>
      </c>
      <c r="N70" s="239">
        <f t="shared" si="29"/>
        <v>34296362.653585665</v>
      </c>
      <c r="O70" s="246">
        <f t="shared" si="29"/>
        <v>40672194.100447349</v>
      </c>
      <c r="P70" s="248">
        <f t="shared" si="29"/>
        <v>47305000.646333866</v>
      </c>
      <c r="Q70" s="248">
        <f t="shared" ref="Q70:R70" si="31">Q68+Q69</f>
        <v>54200743.42477604</v>
      </c>
      <c r="R70" s="248">
        <f t="shared" si="31"/>
        <v>61365562.40331053</v>
      </c>
      <c r="S70" s="248">
        <f t="shared" ref="S70" si="32">S68+S69</f>
        <v>52475823.279025875</v>
      </c>
    </row>
    <row r="71" spans="1:20" x14ac:dyDescent="0.25">
      <c r="A71" s="243" t="s">
        <v>315</v>
      </c>
      <c r="B71" s="267">
        <f>IF(B70&lt;0,0,B70*0.2)</f>
        <v>3904380</v>
      </c>
      <c r="C71" s="234">
        <f t="shared" ref="C71:Q71" si="33">IF(C70&lt;0,0,C70*0.2)</f>
        <v>0</v>
      </c>
      <c r="D71" s="234">
        <f t="shared" ref="D71" si="34">IF(D70&lt;0,0,D70*0.2)</f>
        <v>9109100</v>
      </c>
      <c r="E71" s="234">
        <f t="shared" si="33"/>
        <v>0</v>
      </c>
      <c r="F71" s="234">
        <f t="shared" si="33"/>
        <v>91301.050096563995</v>
      </c>
      <c r="G71" s="237">
        <f t="shared" si="33"/>
        <v>0</v>
      </c>
      <c r="H71" s="231">
        <f t="shared" si="33"/>
        <v>225055.87739498468</v>
      </c>
      <c r="I71" s="234">
        <f t="shared" si="33"/>
        <v>1215013.3787768707</v>
      </c>
      <c r="J71" s="231">
        <f t="shared" si="33"/>
        <v>2249907.3796520098</v>
      </c>
      <c r="K71" s="234">
        <f t="shared" si="33"/>
        <v>3330736.3511171807</v>
      </c>
      <c r="L71" s="231">
        <f t="shared" si="33"/>
        <v>4458528.7184020868</v>
      </c>
      <c r="M71" s="234">
        <f t="shared" si="33"/>
        <v>5634343.7594933379</v>
      </c>
      <c r="N71" s="231">
        <f t="shared" si="33"/>
        <v>6859272.5307171335</v>
      </c>
      <c r="O71" s="234">
        <f t="shared" si="33"/>
        <v>8134438.8200894706</v>
      </c>
      <c r="P71" s="231">
        <f t="shared" si="33"/>
        <v>9461000.1292667743</v>
      </c>
      <c r="Q71" s="234">
        <f t="shared" si="33"/>
        <v>10840148.684955209</v>
      </c>
      <c r="R71" s="234">
        <f t="shared" ref="R71:S71" si="35">IF(R70&lt;0,0,R70*0.2)</f>
        <v>12273112.480662107</v>
      </c>
      <c r="S71" s="234">
        <f t="shared" si="35"/>
        <v>10495164.655805176</v>
      </c>
    </row>
    <row r="72" spans="1:20" ht="14.4" thickBot="1" x14ac:dyDescent="0.3">
      <c r="A72" s="245" t="s">
        <v>320</v>
      </c>
      <c r="B72" s="266">
        <f>B70-B71</f>
        <v>15617520</v>
      </c>
      <c r="C72" s="247">
        <f t="shared" ref="C72:Q72" si="36">C70-C71</f>
        <v>0</v>
      </c>
      <c r="D72" s="247">
        <f t="shared" ref="D72" si="37">D70-D71</f>
        <v>36436400</v>
      </c>
      <c r="E72" s="247">
        <f t="shared" si="36"/>
        <v>-11755019.683521666</v>
      </c>
      <c r="F72" s="247">
        <f t="shared" si="36"/>
        <v>365204.20038625598</v>
      </c>
      <c r="G72" s="277">
        <f t="shared" si="36"/>
        <v>-1460672.5695402399</v>
      </c>
      <c r="H72" s="240">
        <f t="shared" si="36"/>
        <v>900223.5095799386</v>
      </c>
      <c r="I72" s="247">
        <f t="shared" si="36"/>
        <v>4860053.5151074827</v>
      </c>
      <c r="J72" s="240">
        <f t="shared" si="36"/>
        <v>8999629.5186080392</v>
      </c>
      <c r="K72" s="247">
        <f t="shared" si="36"/>
        <v>13322945.404468721</v>
      </c>
      <c r="L72" s="240">
        <f t="shared" si="36"/>
        <v>17834114.873608343</v>
      </c>
      <c r="M72" s="247">
        <f t="shared" si="36"/>
        <v>22537375.037973352</v>
      </c>
      <c r="N72" s="240">
        <f t="shared" si="36"/>
        <v>27437090.12286853</v>
      </c>
      <c r="O72" s="247">
        <f t="shared" si="36"/>
        <v>32537755.280357879</v>
      </c>
      <c r="P72" s="240">
        <f t="shared" si="36"/>
        <v>37844000.51706709</v>
      </c>
      <c r="Q72" s="247">
        <f t="shared" si="36"/>
        <v>43360594.739820831</v>
      </c>
      <c r="R72" s="247">
        <f t="shared" ref="R72:S72" si="38">R70-R71</f>
        <v>49092449.922648422</v>
      </c>
      <c r="S72" s="247">
        <f t="shared" si="38"/>
        <v>41980658.623220697</v>
      </c>
    </row>
    <row r="73" spans="1:20" s="130" customFormat="1" ht="16.2" thickBot="1" x14ac:dyDescent="0.3">
      <c r="A73" s="128"/>
      <c r="B73" s="273">
        <v>1</v>
      </c>
      <c r="C73" s="273">
        <v>1.5</v>
      </c>
      <c r="D73" s="273">
        <v>1.5</v>
      </c>
      <c r="E73" s="273">
        <v>3.5</v>
      </c>
      <c r="F73" s="273">
        <v>3.5</v>
      </c>
      <c r="G73" s="273">
        <v>3.5</v>
      </c>
      <c r="H73" s="273">
        <v>3.5</v>
      </c>
      <c r="I73" s="273">
        <v>3.5</v>
      </c>
      <c r="J73" s="273">
        <v>3.5</v>
      </c>
      <c r="K73" s="273">
        <v>3.5</v>
      </c>
      <c r="L73" s="273">
        <v>3.5</v>
      </c>
      <c r="M73" s="273">
        <v>3.5</v>
      </c>
      <c r="N73" s="273">
        <v>3.5</v>
      </c>
      <c r="O73" s="273">
        <v>3.5</v>
      </c>
      <c r="P73" s="273">
        <v>3.5</v>
      </c>
      <c r="Q73" s="273">
        <v>3.5</v>
      </c>
      <c r="R73" s="273">
        <v>3.5</v>
      </c>
      <c r="S73" s="273">
        <v>3.5</v>
      </c>
      <c r="T73" s="101"/>
    </row>
    <row r="74" spans="1:20" x14ac:dyDescent="0.25">
      <c r="A74" s="227" t="s">
        <v>319</v>
      </c>
      <c r="B74" s="230">
        <f t="shared" ref="B74:Q74" si="39">B58</f>
        <v>1</v>
      </c>
      <c r="C74" s="233">
        <f t="shared" si="39"/>
        <v>2</v>
      </c>
      <c r="D74" s="272">
        <f t="shared" ref="D74" si="40">D58</f>
        <v>3</v>
      </c>
      <c r="E74" s="233">
        <f t="shared" si="39"/>
        <v>4</v>
      </c>
      <c r="F74" s="230">
        <f t="shared" si="39"/>
        <v>5</v>
      </c>
      <c r="G74" s="233">
        <f t="shared" si="39"/>
        <v>6</v>
      </c>
      <c r="H74" s="230">
        <f t="shared" si="39"/>
        <v>7</v>
      </c>
      <c r="I74" s="233">
        <f t="shared" si="39"/>
        <v>8</v>
      </c>
      <c r="J74" s="230">
        <f t="shared" si="39"/>
        <v>9</v>
      </c>
      <c r="K74" s="233">
        <f t="shared" si="39"/>
        <v>10</v>
      </c>
      <c r="L74" s="230">
        <f t="shared" si="39"/>
        <v>11</v>
      </c>
      <c r="M74" s="233">
        <f t="shared" si="39"/>
        <v>12</v>
      </c>
      <c r="N74" s="230">
        <f t="shared" si="39"/>
        <v>13</v>
      </c>
      <c r="O74" s="233">
        <f t="shared" si="39"/>
        <v>14</v>
      </c>
      <c r="P74" s="236">
        <f t="shared" si="39"/>
        <v>15</v>
      </c>
      <c r="Q74" s="224">
        <f t="shared" si="39"/>
        <v>16</v>
      </c>
      <c r="R74" s="224">
        <f t="shared" ref="R74:S74" si="41">R58</f>
        <v>17</v>
      </c>
      <c r="S74" s="224">
        <f t="shared" si="41"/>
        <v>18</v>
      </c>
    </row>
    <row r="75" spans="1:20" ht="27.6" x14ac:dyDescent="0.25">
      <c r="A75" s="242" t="s">
        <v>318</v>
      </c>
      <c r="B75" s="239">
        <f t="shared" ref="B75:Q75" si="42">B68</f>
        <v>19521900</v>
      </c>
      <c r="C75" s="246">
        <f t="shared" si="42"/>
        <v>0</v>
      </c>
      <c r="D75" s="246">
        <f t="shared" ref="D75" si="43">D68</f>
        <v>45545500</v>
      </c>
      <c r="E75" s="246">
        <f t="shared" si="42"/>
        <v>-11755019.683521666</v>
      </c>
      <c r="F75" s="239">
        <f t="shared" si="42"/>
        <v>456505.25048281997</v>
      </c>
      <c r="G75" s="246">
        <f t="shared" si="42"/>
        <v>-1460672.5695402399</v>
      </c>
      <c r="H75" s="239">
        <f t="shared" si="42"/>
        <v>1125279.3869749233</v>
      </c>
      <c r="I75" s="246">
        <f t="shared" si="42"/>
        <v>6075066.8938843533</v>
      </c>
      <c r="J75" s="239">
        <f t="shared" si="42"/>
        <v>11249536.89826005</v>
      </c>
      <c r="K75" s="246">
        <f t="shared" si="42"/>
        <v>16653681.755585901</v>
      </c>
      <c r="L75" s="239">
        <f t="shared" si="42"/>
        <v>22292643.592010431</v>
      </c>
      <c r="M75" s="246">
        <f t="shared" si="42"/>
        <v>28171718.797466688</v>
      </c>
      <c r="N75" s="239">
        <f t="shared" si="42"/>
        <v>34296362.653585665</v>
      </c>
      <c r="O75" s="246">
        <f t="shared" si="42"/>
        <v>40672194.100447349</v>
      </c>
      <c r="P75" s="248">
        <f t="shared" si="42"/>
        <v>47305000.646333866</v>
      </c>
      <c r="Q75" s="241">
        <f t="shared" si="42"/>
        <v>54200743.42477604</v>
      </c>
      <c r="R75" s="241">
        <f t="shared" ref="R75:S75" si="44">R68</f>
        <v>61365562.40331053</v>
      </c>
      <c r="S75" s="241">
        <f t="shared" si="44"/>
        <v>52475823.279025875</v>
      </c>
    </row>
    <row r="76" spans="1:20" x14ac:dyDescent="0.25">
      <c r="A76" s="243" t="s">
        <v>317</v>
      </c>
      <c r="B76" s="231">
        <f t="shared" ref="B76:P76" si="45">B67</f>
        <v>0</v>
      </c>
      <c r="C76" s="234">
        <f t="shared" si="45"/>
        <v>0</v>
      </c>
      <c r="D76" s="234">
        <f t="shared" ref="D76" si="46">D67</f>
        <v>0</v>
      </c>
      <c r="E76" s="234">
        <f>E67</f>
        <v>45545500.000000007</v>
      </c>
      <c r="F76" s="231">
        <f t="shared" si="45"/>
        <v>45545500.000000007</v>
      </c>
      <c r="G76" s="234">
        <f t="shared" si="45"/>
        <v>45545500.000000007</v>
      </c>
      <c r="H76" s="231">
        <f t="shared" si="45"/>
        <v>45545500.000000007</v>
      </c>
      <c r="I76" s="234">
        <f t="shared" si="45"/>
        <v>45545500.000000007</v>
      </c>
      <c r="J76" s="231">
        <f t="shared" si="45"/>
        <v>45545500.000000007</v>
      </c>
      <c r="K76" s="234">
        <f t="shared" si="45"/>
        <v>45545500.000000007</v>
      </c>
      <c r="L76" s="231">
        <f t="shared" si="45"/>
        <v>45545500.000000007</v>
      </c>
      <c r="M76" s="234">
        <f t="shared" si="45"/>
        <v>45545500.000000007</v>
      </c>
      <c r="N76" s="231">
        <f t="shared" si="45"/>
        <v>45545500.000000007</v>
      </c>
      <c r="O76" s="234">
        <f t="shared" si="45"/>
        <v>45545500.000000007</v>
      </c>
      <c r="P76" s="237">
        <f t="shared" si="45"/>
        <v>45545500.000000007</v>
      </c>
      <c r="Q76" s="237">
        <f t="shared" ref="Q76:R76" si="47">Q67</f>
        <v>45545500.000000007</v>
      </c>
      <c r="R76" s="237">
        <f t="shared" si="47"/>
        <v>45545500.000000007</v>
      </c>
      <c r="S76" s="237">
        <f t="shared" ref="S76" si="48">S67</f>
        <v>45545500.000000007</v>
      </c>
    </row>
    <row r="77" spans="1:20" hidden="1" x14ac:dyDescent="0.25">
      <c r="A77" s="243" t="s">
        <v>316</v>
      </c>
      <c r="B77" s="231">
        <f t="shared" ref="B77:P77" si="49">B69</f>
        <v>0</v>
      </c>
      <c r="C77" s="234">
        <f t="shared" si="49"/>
        <v>0</v>
      </c>
      <c r="D77" s="234">
        <f t="shared" ref="D77" si="50">D69</f>
        <v>0</v>
      </c>
      <c r="E77" s="234">
        <f t="shared" si="49"/>
        <v>0</v>
      </c>
      <c r="F77" s="231">
        <f t="shared" si="49"/>
        <v>0</v>
      </c>
      <c r="G77" s="234">
        <f t="shared" si="49"/>
        <v>0</v>
      </c>
      <c r="H77" s="231">
        <f t="shared" si="49"/>
        <v>0</v>
      </c>
      <c r="I77" s="234">
        <f t="shared" si="49"/>
        <v>0</v>
      </c>
      <c r="J77" s="231">
        <f t="shared" si="49"/>
        <v>0</v>
      </c>
      <c r="K77" s="234">
        <f t="shared" si="49"/>
        <v>0</v>
      </c>
      <c r="L77" s="231">
        <f t="shared" si="49"/>
        <v>0</v>
      </c>
      <c r="M77" s="234">
        <f t="shared" si="49"/>
        <v>0</v>
      </c>
      <c r="N77" s="231">
        <f t="shared" si="49"/>
        <v>0</v>
      </c>
      <c r="O77" s="234">
        <f t="shared" si="49"/>
        <v>0</v>
      </c>
      <c r="P77" s="237">
        <f t="shared" si="49"/>
        <v>0</v>
      </c>
      <c r="Q77" s="237">
        <f t="shared" ref="Q77:R77" si="51">Q69</f>
        <v>0</v>
      </c>
      <c r="R77" s="237">
        <f t="shared" si="51"/>
        <v>0</v>
      </c>
      <c r="S77" s="237">
        <f t="shared" ref="S77" si="52">S69</f>
        <v>0</v>
      </c>
    </row>
    <row r="78" spans="1:20" x14ac:dyDescent="0.25">
      <c r="A78" s="243" t="s">
        <v>315</v>
      </c>
      <c r="B78" s="231">
        <f>-B71</f>
        <v>-3904380</v>
      </c>
      <c r="C78" s="234">
        <f t="shared" ref="C78:Q78" si="53">-C71</f>
        <v>0</v>
      </c>
      <c r="D78" s="234">
        <f t="shared" ref="D78" si="54">-D71</f>
        <v>-9109100</v>
      </c>
      <c r="E78" s="234">
        <f t="shared" si="53"/>
        <v>0</v>
      </c>
      <c r="F78" s="231">
        <f t="shared" si="53"/>
        <v>-91301.050096563995</v>
      </c>
      <c r="G78" s="234">
        <f t="shared" si="53"/>
        <v>0</v>
      </c>
      <c r="H78" s="231">
        <f t="shared" si="53"/>
        <v>-225055.87739498468</v>
      </c>
      <c r="I78" s="234">
        <f t="shared" si="53"/>
        <v>-1215013.3787768707</v>
      </c>
      <c r="J78" s="231">
        <f t="shared" si="53"/>
        <v>-2249907.3796520098</v>
      </c>
      <c r="K78" s="234">
        <f t="shared" si="53"/>
        <v>-3330736.3511171807</v>
      </c>
      <c r="L78" s="231">
        <f t="shared" si="53"/>
        <v>-4458528.7184020868</v>
      </c>
      <c r="M78" s="234">
        <f t="shared" si="53"/>
        <v>-5634343.7594933379</v>
      </c>
      <c r="N78" s="231">
        <f t="shared" si="53"/>
        <v>-6859272.5307171335</v>
      </c>
      <c r="O78" s="234">
        <f t="shared" si="53"/>
        <v>-8134438.8200894706</v>
      </c>
      <c r="P78" s="237">
        <f t="shared" si="53"/>
        <v>-9461000.1292667743</v>
      </c>
      <c r="Q78" s="237">
        <f t="shared" si="53"/>
        <v>-10840148.684955209</v>
      </c>
      <c r="R78" s="237">
        <f t="shared" ref="R78:S78" si="55">-R71</f>
        <v>-12273112.480662107</v>
      </c>
      <c r="S78" s="237">
        <f t="shared" si="55"/>
        <v>-10495164.655805176</v>
      </c>
    </row>
    <row r="79" spans="1:20" hidden="1" x14ac:dyDescent="0.25">
      <c r="A79" s="243" t="s">
        <v>314</v>
      </c>
      <c r="B79" s="231"/>
      <c r="C79" s="234">
        <f>IF(((SUM($B$59:C59)+SUM($B$61:C64))+SUM($B$81:C81))&lt;0,((SUM($B$59:C59)+SUM($B$61:C64))+SUM($B$81:C81))*0.18-SUM($A$79:B79),IF(SUM($B$79:B79)&lt;0,0-SUM($B$79:B79),0))</f>
        <v>0</v>
      </c>
      <c r="D79" s="234">
        <f>IF(((SUM($B$59:D59)+SUM($B$61:D64))+SUM($B$81:D81))&lt;0,((SUM($B$59:D59)+SUM($B$61:D64))+SUM($B$81:D81))*0.18-SUM($A$79:C79),IF(SUM($B$79:C79)&lt;0,0-SUM($B$79:C79),0))</f>
        <v>0</v>
      </c>
      <c r="E79" s="234">
        <f>IF(((SUM($B$59:E59)+SUM($B$61:E64))+SUM($B$81:E81))&lt;0,((SUM($B$59:E59)+SUM($B$61:E64))+SUM($B$81:E81))*0.18-SUM($A$79:D79),IF(SUM($B$79:D79)&lt;0,0-SUM($B$79:D79),0))</f>
        <v>0</v>
      </c>
      <c r="F79" s="231">
        <f>IF(((SUM($B$59:F59)+SUM($B$61:F64))+SUM($B$81:F81))&lt;0,((SUM($B$59:F59)+SUM($B$61:F64))+SUM($B$81:F81))*0.18-SUM($A$79:E79),IF(SUM($B$79:E79)&lt;0,0-SUM($B$79:E79),0))</f>
        <v>0</v>
      </c>
      <c r="G79" s="234">
        <f>IF(((SUM($B$59:G59)+SUM($B$61:G64))+SUM($B$81:G81))&lt;0,((SUM($B$59:G59)+SUM($B$61:G64))+SUM($B$81:G81))*0.18-SUM($A$79:F79),IF(SUM($B$79:F79)&lt;0,0-SUM($B$79:F79),0))</f>
        <v>0</v>
      </c>
      <c r="H79" s="231">
        <f>IF(((SUM($B$59:H59)+SUM($B$61:H64))+SUM($B$81:H81))&lt;0,((SUM($B$59:H59)+SUM($B$61:H64))+SUM($B$81:H81))*0.18-SUM($A$79:G79),IF(SUM($B$79:G79)&lt;0,0-SUM($B$79:G79),0))</f>
        <v>0</v>
      </c>
      <c r="I79" s="234">
        <f>IF(((SUM($B$59:I59)+SUM($B$61:I64))+SUM($B$81:I81))&lt;0,((SUM($B$59:I59)+SUM($B$61:I64))+SUM($B$81:I81))*0.18-SUM($A$79:H79),IF(SUM($B$79:H79)&lt;0,0-SUM($B$79:H79),0))</f>
        <v>0</v>
      </c>
      <c r="J79" s="231">
        <f>IF(((SUM($B$59:J59)+SUM($B$61:J64))+SUM($B$81:J81))&lt;0,((SUM($B$59:J59)+SUM($B$61:J64))+SUM($B$81:J81))*0.18-SUM($A$79:I79),IF(SUM($B$79:I79)&lt;0,0-SUM($B$79:I79),0))</f>
        <v>0</v>
      </c>
      <c r="K79" s="234">
        <f>IF(((SUM($B$59:K59)+SUM($B$61:K64))+SUM($B$81:K81))&lt;0,((SUM($B$59:K59)+SUM($B$61:K64))+SUM($B$81:K81))*0.18-SUM($A$79:J79),IF(SUM($B$79:J79)&lt;0,0-SUM($B$79:J79),0))</f>
        <v>0</v>
      </c>
      <c r="L79" s="231">
        <f>IF(((SUM($B$59:L59)+SUM($B$61:L64))+SUM($B$81:L81))&lt;0,((SUM($B$59:L59)+SUM($B$61:L64))+SUM($B$81:L81))*0.18-SUM($A$79:K79),IF(SUM($B$79:K79)&lt;0,0-SUM($B$79:K79),0))</f>
        <v>0</v>
      </c>
      <c r="M79" s="234">
        <f>IF(((SUM($B$59:M59)+SUM($B$61:M64))+SUM($B$81:M81))&lt;0,((SUM($B$59:M59)+SUM($B$61:M64))+SUM($B$81:M81))*0.18-SUM($A$79:L79),IF(SUM($B$79:L79)&lt;0,0-SUM($B$79:L79),0))</f>
        <v>0</v>
      </c>
      <c r="N79" s="231">
        <f>IF(((SUM($B$59:N59)+SUM($B$61:N64))+SUM($B$81:N81))&lt;0,((SUM($B$59:N59)+SUM($B$61:N64))+SUM($B$81:N81))*0.18-SUM($A$79:M79),IF(SUM($B$79:M79)&lt;0,0-SUM($B$79:M79),0))</f>
        <v>0</v>
      </c>
      <c r="O79" s="234">
        <f>IF(((SUM($B$59:O59)+SUM($B$61:O64))+SUM($B$81:O81))&lt;0,((SUM($B$59:O59)+SUM($B$61:O64))+SUM($B$81:O81))*0.18-SUM($A$79:N79),IF(SUM($B$79:N79)&lt;0,0-SUM($B$79:N79),0))</f>
        <v>0</v>
      </c>
      <c r="P79" s="237">
        <f>IF(((SUM($B$59:P59)+SUM($B$61:P64))+SUM($B$81:P81))&lt;0,((SUM($B$59:P59)+SUM($B$61:P64))+SUM($B$81:P81))*0.18-SUM($A$79:O79),IF(SUM($B$79:O79)&lt;0,0-SUM($B$79:O79),0))</f>
        <v>0</v>
      </c>
      <c r="Q79" s="237">
        <f>IF(((SUM($B$59:Q59)+SUM($B$61:Q64))+SUM($B$81:Q81))&lt;0,((SUM($B$59:Q59)+SUM($B$61:Q64))+SUM($B$81:Q81))*0.18-SUM($A$79:P79),IF(SUM($B$79:P79)&lt;0,0-SUM($B$79:P79),0))</f>
        <v>0</v>
      </c>
      <c r="R79" s="237">
        <f>IF(((SUM($B$59:R59)+SUM($B$61:R64))+SUM($B$81:R81))&lt;0,((SUM($B$59:R59)+SUM($B$61:R64))+SUM($B$81:R81))*0.18-SUM($A$79:Q79),IF(SUM($B$79:Q79)&lt;0,0-SUM($B$79:Q79),0))</f>
        <v>0</v>
      </c>
      <c r="S79" s="237">
        <f>IF(((SUM($B$59:S59)+SUM($B$61:S64))+SUM($B$81:S81))&lt;0,((SUM($B$59:S59)+SUM($B$61:S64))+SUM($B$81:S81))*0.18-SUM($A$79:R79),IF(SUM($B$79:R79)&lt;0,0-SUM($B$79:R79),0))</f>
        <v>0</v>
      </c>
    </row>
    <row r="80" spans="1:20" hidden="1" x14ac:dyDescent="0.25">
      <c r="A80" s="243" t="s">
        <v>313</v>
      </c>
      <c r="B80" s="231">
        <f>-B59*(B39)</f>
        <v>0</v>
      </c>
      <c r="C80" s="234">
        <f t="shared" ref="C80:S80" si="56">-(C59-B59)*$B$39</f>
        <v>0</v>
      </c>
      <c r="D80" s="234">
        <f t="shared" si="56"/>
        <v>0</v>
      </c>
      <c r="E80" s="234">
        <f t="shared" si="56"/>
        <v>0</v>
      </c>
      <c r="F80" s="231">
        <f t="shared" si="56"/>
        <v>0</v>
      </c>
      <c r="G80" s="234">
        <f t="shared" si="56"/>
        <v>0</v>
      </c>
      <c r="H80" s="231">
        <f t="shared" si="56"/>
        <v>0</v>
      </c>
      <c r="I80" s="234">
        <f t="shared" si="56"/>
        <v>0</v>
      </c>
      <c r="J80" s="231">
        <f t="shared" si="56"/>
        <v>0</v>
      </c>
      <c r="K80" s="234">
        <f t="shared" si="56"/>
        <v>0</v>
      </c>
      <c r="L80" s="231">
        <f t="shared" si="56"/>
        <v>0</v>
      </c>
      <c r="M80" s="234">
        <f t="shared" si="56"/>
        <v>0</v>
      </c>
      <c r="N80" s="231">
        <f t="shared" si="56"/>
        <v>0</v>
      </c>
      <c r="O80" s="234">
        <f t="shared" si="56"/>
        <v>0</v>
      </c>
      <c r="P80" s="237">
        <f t="shared" si="56"/>
        <v>0</v>
      </c>
      <c r="Q80" s="237">
        <f t="shared" si="56"/>
        <v>0</v>
      </c>
      <c r="R80" s="237">
        <f t="shared" si="56"/>
        <v>0</v>
      </c>
      <c r="S80" s="237">
        <f t="shared" si="56"/>
        <v>0</v>
      </c>
    </row>
    <row r="81" spans="1:20" hidden="1" x14ac:dyDescent="0.25">
      <c r="A81" s="243" t="s">
        <v>550</v>
      </c>
      <c r="B81" s="231"/>
      <c r="C81" s="234"/>
      <c r="D81" s="234"/>
      <c r="E81" s="234"/>
      <c r="F81" s="231"/>
      <c r="G81" s="234"/>
      <c r="H81" s="231"/>
      <c r="I81" s="234"/>
      <c r="J81" s="231"/>
      <c r="K81" s="234"/>
      <c r="L81" s="231"/>
      <c r="M81" s="234"/>
      <c r="N81" s="231"/>
      <c r="O81" s="234"/>
      <c r="P81" s="237"/>
      <c r="Q81" s="237"/>
      <c r="R81" s="237"/>
      <c r="S81" s="237"/>
    </row>
    <row r="82" spans="1:20" x14ac:dyDescent="0.25">
      <c r="A82" s="243" t="s">
        <v>312</v>
      </c>
      <c r="B82" s="231">
        <f>-B55</f>
        <v>-19519500</v>
      </c>
      <c r="C82" s="234">
        <f t="shared" ref="C82:Q82" si="57">-C55</f>
        <v>0</v>
      </c>
      <c r="D82" s="234">
        <f t="shared" ref="D82" si="58">-D55</f>
        <v>-45545500</v>
      </c>
      <c r="E82" s="234">
        <f>-E55</f>
        <v>-61954899.700803325</v>
      </c>
      <c r="F82" s="234">
        <f t="shared" si="57"/>
        <v>-61954899.700803325</v>
      </c>
      <c r="G82" s="234">
        <f t="shared" si="57"/>
        <v>-61954899.700803325</v>
      </c>
      <c r="H82" s="234">
        <f t="shared" si="57"/>
        <v>-61954899.700803325</v>
      </c>
      <c r="I82" s="234">
        <f t="shared" si="57"/>
        <v>-61954899.700803325</v>
      </c>
      <c r="J82" s="234">
        <f t="shared" si="57"/>
        <v>-61954899.700803325</v>
      </c>
      <c r="K82" s="234">
        <f t="shared" si="57"/>
        <v>-61954899.700803325</v>
      </c>
      <c r="L82" s="234">
        <f t="shared" si="57"/>
        <v>-61954899.700803325</v>
      </c>
      <c r="M82" s="234">
        <f t="shared" si="57"/>
        <v>-61954899.700803325</v>
      </c>
      <c r="N82" s="234">
        <f t="shared" si="57"/>
        <v>-61954899.700803325</v>
      </c>
      <c r="O82" s="234">
        <f t="shared" si="57"/>
        <v>-61954899.700803325</v>
      </c>
      <c r="P82" s="234">
        <f t="shared" si="57"/>
        <v>-61954899.700803325</v>
      </c>
      <c r="Q82" s="234">
        <f t="shared" si="57"/>
        <v>-61954899.700803325</v>
      </c>
      <c r="R82" s="234">
        <f t="shared" ref="R82:S82" si="59">-R55</f>
        <v>-61954899.700803325</v>
      </c>
      <c r="S82" s="234">
        <f t="shared" si="59"/>
        <v>-61954899.700803325</v>
      </c>
    </row>
    <row r="83" spans="1:20" ht="13.8" x14ac:dyDescent="0.25">
      <c r="A83" s="244" t="s">
        <v>311</v>
      </c>
      <c r="B83" s="239">
        <f t="shared" ref="B83:P83" si="60">SUM(B75:B82)</f>
        <v>-3901980</v>
      </c>
      <c r="C83" s="246">
        <f t="shared" si="60"/>
        <v>0</v>
      </c>
      <c r="D83" s="239">
        <f t="shared" si="60"/>
        <v>-9109100</v>
      </c>
      <c r="E83" s="246">
        <f t="shared" si="60"/>
        <v>-28164419.384324983</v>
      </c>
      <c r="F83" s="239">
        <f t="shared" si="60"/>
        <v>-16044195.500417061</v>
      </c>
      <c r="G83" s="246">
        <f t="shared" si="60"/>
        <v>-17870072.270343557</v>
      </c>
      <c r="H83" s="239">
        <f t="shared" si="60"/>
        <v>-15509176.191223375</v>
      </c>
      <c r="I83" s="246">
        <f t="shared" si="60"/>
        <v>-11549346.185695834</v>
      </c>
      <c r="J83" s="239">
        <f t="shared" si="60"/>
        <v>-7409770.182195276</v>
      </c>
      <c r="K83" s="246">
        <f t="shared" si="60"/>
        <v>-3086454.2963345945</v>
      </c>
      <c r="L83" s="239">
        <f t="shared" si="60"/>
        <v>1424715.1728050262</v>
      </c>
      <c r="M83" s="246">
        <f t="shared" si="60"/>
        <v>6127975.3371700346</v>
      </c>
      <c r="N83" s="239">
        <f t="shared" si="60"/>
        <v>11027690.422065213</v>
      </c>
      <c r="O83" s="246">
        <f t="shared" si="60"/>
        <v>16128355.579554558</v>
      </c>
      <c r="P83" s="248">
        <f t="shared" si="60"/>
        <v>21434600.81626378</v>
      </c>
      <c r="Q83" s="241">
        <f>SUM(Q75:Q82)</f>
        <v>26951195.039017513</v>
      </c>
      <c r="R83" s="241">
        <f>SUM(R75:R82)</f>
        <v>32683050.221845105</v>
      </c>
      <c r="S83" s="241">
        <f>SUM(S75:S82)</f>
        <v>25571258.922417387</v>
      </c>
    </row>
    <row r="84" spans="1:20" ht="13.8" x14ac:dyDescent="0.25">
      <c r="A84" s="244" t="s">
        <v>310</v>
      </c>
      <c r="B84" s="239">
        <f>SUM($B$83:B83)</f>
        <v>-3901980</v>
      </c>
      <c r="C84" s="246">
        <f>SUM($B$83:C83)</f>
        <v>-3901980</v>
      </c>
      <c r="D84" s="239">
        <f>SUM($B$83:D83)</f>
        <v>-13011080</v>
      </c>
      <c r="E84" s="246">
        <f>SUM($B$83:E83)</f>
        <v>-41175499.384324983</v>
      </c>
      <c r="F84" s="239">
        <f>SUM($B$83:F83)</f>
        <v>-57219694.884742044</v>
      </c>
      <c r="G84" s="246">
        <f>SUM($B$83:G83)</f>
        <v>-75089767.155085593</v>
      </c>
      <c r="H84" s="239">
        <f>SUM($B$83:H83)</f>
        <v>-90598943.346308976</v>
      </c>
      <c r="I84" s="246">
        <f>SUM($B$83:I83)</f>
        <v>-102148289.5320048</v>
      </c>
      <c r="J84" s="239">
        <f>SUM($B$83:J83)</f>
        <v>-109558059.71420008</v>
      </c>
      <c r="K84" s="246">
        <f>SUM($B$83:K83)</f>
        <v>-112644514.01053467</v>
      </c>
      <c r="L84" s="239">
        <f>SUM($B$83:L83)</f>
        <v>-111219798.83772965</v>
      </c>
      <c r="M84" s="246">
        <f>SUM($B$83:M83)</f>
        <v>-105091823.50055961</v>
      </c>
      <c r="N84" s="239">
        <f>SUM($B$83:N83)</f>
        <v>-94064133.0784944</v>
      </c>
      <c r="O84" s="246">
        <f>SUM($B$83:O83)</f>
        <v>-77935777.498939842</v>
      </c>
      <c r="P84" s="248">
        <f>SUM($B$83:P83)</f>
        <v>-56501176.682676062</v>
      </c>
      <c r="Q84" s="241">
        <f>SUM($B$83:Q83)</f>
        <v>-29549981.643658549</v>
      </c>
      <c r="R84" s="241">
        <f>SUM($B$83:R83)</f>
        <v>3133068.5781865567</v>
      </c>
      <c r="S84" s="241">
        <f>SUM($B$83:S83)</f>
        <v>28704327.500603944</v>
      </c>
    </row>
    <row r="85" spans="1:20" x14ac:dyDescent="0.25">
      <c r="A85" s="243" t="s">
        <v>551</v>
      </c>
      <c r="B85" s="249">
        <f t="shared" ref="B85:Q85" si="61">1/POWER((1+$B$44),B73)</f>
        <v>0.90909090909090906</v>
      </c>
      <c r="C85" s="258">
        <f t="shared" si="61"/>
        <v>0.86678417204144742</v>
      </c>
      <c r="D85" s="249">
        <f t="shared" si="61"/>
        <v>0.86678417204144742</v>
      </c>
      <c r="E85" s="258">
        <f t="shared" si="61"/>
        <v>0.71635055540615489</v>
      </c>
      <c r="F85" s="249">
        <f t="shared" si="61"/>
        <v>0.71635055540615489</v>
      </c>
      <c r="G85" s="258">
        <f t="shared" si="61"/>
        <v>0.71635055540615489</v>
      </c>
      <c r="H85" s="249">
        <f t="shared" si="61"/>
        <v>0.71635055540615489</v>
      </c>
      <c r="I85" s="258">
        <f t="shared" si="61"/>
        <v>0.71635055540615489</v>
      </c>
      <c r="J85" s="249">
        <f t="shared" si="61"/>
        <v>0.71635055540615489</v>
      </c>
      <c r="K85" s="258">
        <f t="shared" si="61"/>
        <v>0.71635055540615489</v>
      </c>
      <c r="L85" s="249">
        <f t="shared" si="61"/>
        <v>0.71635055540615489</v>
      </c>
      <c r="M85" s="258">
        <f t="shared" si="61"/>
        <v>0.71635055540615489</v>
      </c>
      <c r="N85" s="249">
        <f t="shared" si="61"/>
        <v>0.71635055540615489</v>
      </c>
      <c r="O85" s="258">
        <f t="shared" si="61"/>
        <v>0.71635055540615489</v>
      </c>
      <c r="P85" s="262">
        <f t="shared" si="61"/>
        <v>0.71635055540615489</v>
      </c>
      <c r="Q85" s="253">
        <f t="shared" si="61"/>
        <v>0.71635055540615489</v>
      </c>
      <c r="R85" s="253">
        <f t="shared" ref="R85:S85" si="62">1/POWER((1+$B$44),R73)</f>
        <v>0.71635055540615489</v>
      </c>
      <c r="S85" s="253">
        <f t="shared" si="62"/>
        <v>0.71635055540615489</v>
      </c>
    </row>
    <row r="86" spans="1:20" ht="13.8" x14ac:dyDescent="0.25">
      <c r="A86" s="242" t="s">
        <v>309</v>
      </c>
      <c r="B86" s="239">
        <f t="shared" ref="B86:P86" si="63">B83*B85</f>
        <v>-3547254.5454545454</v>
      </c>
      <c r="C86" s="246">
        <f t="shared" si="63"/>
        <v>0</v>
      </c>
      <c r="D86" s="239">
        <f t="shared" si="63"/>
        <v>-7895623.7015427491</v>
      </c>
      <c r="E86" s="246">
        <f t="shared" si="63"/>
        <v>-20175597.468653075</v>
      </c>
      <c r="F86" s="239">
        <f t="shared" si="63"/>
        <v>-11493268.357768692</v>
      </c>
      <c r="G86" s="246">
        <f t="shared" si="63"/>
        <v>-12801236.196008734</v>
      </c>
      <c r="H86" s="239">
        <f t="shared" si="63"/>
        <v>-11110006.978474779</v>
      </c>
      <c r="I86" s="246">
        <f t="shared" si="63"/>
        <v>-8273380.5547011672</v>
      </c>
      <c r="J86" s="239">
        <f t="shared" si="63"/>
        <v>-5307992.9854475511</v>
      </c>
      <c r="K86" s="246">
        <f t="shared" si="63"/>
        <v>-2210983.2494149995</v>
      </c>
      <c r="L86" s="239">
        <f t="shared" si="63"/>
        <v>1020595.5053344565</v>
      </c>
      <c r="M86" s="246">
        <f t="shared" si="63"/>
        <v>4389778.5362969739</v>
      </c>
      <c r="N86" s="239">
        <f t="shared" si="63"/>
        <v>7899692.1586935502</v>
      </c>
      <c r="O86" s="246">
        <f t="shared" si="63"/>
        <v>11553556.477201864</v>
      </c>
      <c r="P86" s="248">
        <f t="shared" si="63"/>
        <v>15354688.19963978</v>
      </c>
      <c r="Q86" s="241">
        <f>Q83*Q85</f>
        <v>19306503.535059802</v>
      </c>
      <c r="R86" s="241">
        <f>R83*R85</f>
        <v>23412521.178785995</v>
      </c>
      <c r="S86" s="241">
        <f>S83*S85</f>
        <v>18317985.531508289</v>
      </c>
    </row>
    <row r="87" spans="1:20" ht="13.8" x14ac:dyDescent="0.25">
      <c r="A87" s="242" t="s">
        <v>308</v>
      </c>
      <c r="B87" s="239">
        <f>SUM($B$86:B86)</f>
        <v>-3547254.5454545454</v>
      </c>
      <c r="C87" s="246">
        <f>SUM($B$86:C86)</f>
        <v>-3547254.5454545454</v>
      </c>
      <c r="D87" s="239">
        <f>SUM($B$86:D86)</f>
        <v>-11442878.246997295</v>
      </c>
      <c r="E87" s="246">
        <f>SUM($B$86:E86)</f>
        <v>-31618475.715650372</v>
      </c>
      <c r="F87" s="239">
        <f>SUM($B$86:F86)</f>
        <v>-43111744.073419064</v>
      </c>
      <c r="G87" s="246">
        <f>SUM($B$86:G86)</f>
        <v>-55912980.269427799</v>
      </c>
      <c r="H87" s="239">
        <f>SUM($B$86:H86)</f>
        <v>-67022987.24790258</v>
      </c>
      <c r="I87" s="246">
        <f>SUM($B$86:I86)</f>
        <v>-75296367.802603751</v>
      </c>
      <c r="J87" s="239">
        <f>SUM($B$86:J86)</f>
        <v>-80604360.788051307</v>
      </c>
      <c r="K87" s="246">
        <f>SUM($B$86:K86)</f>
        <v>-82815344.037466303</v>
      </c>
      <c r="L87" s="239">
        <f>SUM($B$86:L86)</f>
        <v>-81794748.532131851</v>
      </c>
      <c r="M87" s="246">
        <f>SUM($B$86:M86)</f>
        <v>-77404969.995834872</v>
      </c>
      <c r="N87" s="239">
        <f>SUM($B$86:N86)</f>
        <v>-69505277.83714132</v>
      </c>
      <c r="O87" s="246">
        <f>SUM($B$86:O86)</f>
        <v>-57951721.359939456</v>
      </c>
      <c r="P87" s="248">
        <f>SUM($B$86:P86)</f>
        <v>-42597033.160299674</v>
      </c>
      <c r="Q87" s="241">
        <f>SUM($B$86:Q86)</f>
        <v>-23290529.625239871</v>
      </c>
      <c r="R87" s="241">
        <f>SUM($B$86:R86)</f>
        <v>121991.55354612321</v>
      </c>
      <c r="S87" s="241">
        <f>SUM($B$86:S86)</f>
        <v>18439977.085054412</v>
      </c>
    </row>
    <row r="88" spans="1:20" ht="13.8" x14ac:dyDescent="0.25">
      <c r="A88" s="242" t="s">
        <v>307</v>
      </c>
      <c r="B88" s="250">
        <f>IF((ISERR(IRR($B$83:B83))),0,IF(IRR($B$83:B83)&lt;0,0,IRR($B$83:B83)))</f>
        <v>0</v>
      </c>
      <c r="C88" s="259">
        <f>IF((ISERR(IRR($B$83:C83))),0,IF(IRR($B$83:C83)&lt;0,0,IRR($B$83:C83)))</f>
        <v>0</v>
      </c>
      <c r="D88" s="250">
        <f>IF((ISERR(IRR($B$83:D83))),0,IF(IRR($B$83:D83)&lt;0,0,IRR($B$83:D83)))</f>
        <v>0</v>
      </c>
      <c r="E88" s="259">
        <f>IF((ISERR(IRR($B$83:E83))),0,IF(IRR($B$83:E83)&lt;0,0,IRR($B$83:E83)))</f>
        <v>0</v>
      </c>
      <c r="F88" s="250">
        <f>IF((ISERR(IRR($B$83:F83))),0,IF(IRR($B$83:F83)&lt;0,0,IRR($B$83:F83)))</f>
        <v>0</v>
      </c>
      <c r="G88" s="259">
        <f>IF((ISERR(IRR($B$83:G83))),0,IF(IRR($B$83:G83)&lt;0,0,IRR($B$83:G83)))</f>
        <v>0</v>
      </c>
      <c r="H88" s="250">
        <f>IF((ISERR(IRR($B$83:H83))),0,IF(IRR($B$83:H83)&lt;0,0,IRR($B$83:H83)))</f>
        <v>0</v>
      </c>
      <c r="I88" s="259">
        <f>IF((ISERR(IRR($B$83:I83))),0,IF(IRR($B$83:I83)&lt;0,0,IRR($B$83:I83)))</f>
        <v>0</v>
      </c>
      <c r="J88" s="250">
        <f>IF((ISERR(IRR($B$83:J83))),0,IF(IRR($B$83:J83)&lt;0,0,IRR($B$83:J83)))</f>
        <v>0</v>
      </c>
      <c r="K88" s="259">
        <f>IF((ISERR(IRR($B$83:K83))),0,IF(IRR($B$83:K83)&lt;0,0,IRR($B$83:K83)))</f>
        <v>0</v>
      </c>
      <c r="L88" s="250">
        <f>IF((ISERR(IRR($B$83:L83))),0,IF(IRR($B$83:L83)&lt;0,0,IRR($B$83:L83)))</f>
        <v>0</v>
      </c>
      <c r="M88" s="259">
        <f>IF((ISERR(IRR($B$83:M83))),0,IF(IRR($B$83:M83)&lt;0,0,IRR($B$83:M83)))</f>
        <v>0</v>
      </c>
      <c r="N88" s="250">
        <f>IF((ISERR(IRR($B$83:N83))),0,IF(IRR($B$83:N83)&lt;0,0,IRR($B$83:N83)))</f>
        <v>0</v>
      </c>
      <c r="O88" s="259">
        <f>IF((ISERR(IRR($B$83:O83))),0,IF(IRR($B$83:O83)&lt;0,0,IRR($B$83:O83)))</f>
        <v>0</v>
      </c>
      <c r="P88" s="263">
        <f>IF((ISERR(IRR($B$83:P83))),0,IF(IRR($B$83:P83)&lt;0,0,IRR($B$83:P83)))</f>
        <v>0</v>
      </c>
      <c r="Q88" s="254">
        <f>IF((ISERR(IRR($B$83:Q83))),0,IF(IRR($B$83:Q83)&lt;0,0,IRR($B$83:Q83)))</f>
        <v>0</v>
      </c>
      <c r="R88" s="254">
        <f>IF((ISERR(IRR($B$83:R83))),0,IF(IRR($B$83:R83)&lt;0,0,IRR($B$83:R83)))</f>
        <v>2.8408987201113955E-3</v>
      </c>
      <c r="S88" s="254">
        <f>IF((ISERR(IRR($B$83:S83))),0,IF(IRR($B$83:S83)&lt;0,0,IRR($B$83:S83)))</f>
        <v>2.2560356461780007E-2</v>
      </c>
    </row>
    <row r="89" spans="1:20" ht="13.8" x14ac:dyDescent="0.25">
      <c r="A89" s="242" t="s">
        <v>306</v>
      </c>
      <c r="B89" s="251">
        <f t="shared" ref="B89:H89" si="64">IF(AND(B84&gt;0,A84&lt;0),(B74-(B84/(B84-A84))),0)</f>
        <v>0</v>
      </c>
      <c r="C89" s="260">
        <f t="shared" si="64"/>
        <v>0</v>
      </c>
      <c r="D89" s="251">
        <f t="shared" si="64"/>
        <v>0</v>
      </c>
      <c r="E89" s="260">
        <f t="shared" si="64"/>
        <v>0</v>
      </c>
      <c r="F89" s="251">
        <f t="shared" si="64"/>
        <v>0</v>
      </c>
      <c r="G89" s="260">
        <f t="shared" si="64"/>
        <v>0</v>
      </c>
      <c r="H89" s="260">
        <f t="shared" si="64"/>
        <v>0</v>
      </c>
      <c r="I89" s="260">
        <f t="shared" ref="I89" si="65">IF(AND(I84&gt;0,H84&lt;0),(I74-(I84/(I84-H84))),0)</f>
        <v>0</v>
      </c>
      <c r="J89" s="260">
        <f t="shared" ref="J89" si="66">IF(AND(J84&gt;0,I84&lt;0),(J74-(J84/(J84-I84))),0)</f>
        <v>0</v>
      </c>
      <c r="K89" s="260">
        <f t="shared" ref="K89" si="67">IF(AND(K84&gt;0,J84&lt;0),(K74-(K84/(K84-J84))),0)</f>
        <v>0</v>
      </c>
      <c r="L89" s="260">
        <f t="shared" ref="L89" si="68">IF(AND(L84&gt;0,K84&lt;0),(L74-(L84/(L84-K84))),0)</f>
        <v>0</v>
      </c>
      <c r="M89" s="260">
        <f t="shared" ref="M89:S89" si="69">IF(AND(M84&gt;0,L84&lt;0),(M74-(M84/(M84-L84))),0)</f>
        <v>0</v>
      </c>
      <c r="N89" s="251">
        <f>IF(AND(N84&gt;0,M84&lt;0),(N74-(N84/(N84-M84))),0)</f>
        <v>0</v>
      </c>
      <c r="O89" s="260">
        <f t="shared" si="69"/>
        <v>0</v>
      </c>
      <c r="P89" s="264">
        <f t="shared" si="69"/>
        <v>0</v>
      </c>
      <c r="Q89" s="255">
        <f t="shared" si="69"/>
        <v>0</v>
      </c>
      <c r="R89" s="255">
        <f t="shared" si="69"/>
        <v>16.904137815873366</v>
      </c>
      <c r="S89" s="255">
        <f t="shared" si="69"/>
        <v>0</v>
      </c>
    </row>
    <row r="90" spans="1:20" ht="14.4" thickBot="1" x14ac:dyDescent="0.3">
      <c r="A90" s="257" t="s">
        <v>305</v>
      </c>
      <c r="B90" s="252">
        <f t="shared" ref="B90:S90" si="70">IF(AND(B87&gt;0,A87&lt;0),(B74-(B87/(B87-A87))),0)</f>
        <v>0</v>
      </c>
      <c r="C90" s="261">
        <f t="shared" si="70"/>
        <v>0</v>
      </c>
      <c r="D90" s="252">
        <f t="shared" si="70"/>
        <v>0</v>
      </c>
      <c r="E90" s="261">
        <f t="shared" si="70"/>
        <v>0</v>
      </c>
      <c r="F90" s="252">
        <f t="shared" si="70"/>
        <v>0</v>
      </c>
      <c r="G90" s="261">
        <f t="shared" si="70"/>
        <v>0</v>
      </c>
      <c r="H90" s="252">
        <f t="shared" si="70"/>
        <v>0</v>
      </c>
      <c r="I90" s="261">
        <f t="shared" si="70"/>
        <v>0</v>
      </c>
      <c r="J90" s="252">
        <f t="shared" si="70"/>
        <v>0</v>
      </c>
      <c r="K90" s="261">
        <f t="shared" si="70"/>
        <v>0</v>
      </c>
      <c r="L90" s="252">
        <f t="shared" si="70"/>
        <v>0</v>
      </c>
      <c r="M90" s="261">
        <f t="shared" si="70"/>
        <v>0</v>
      </c>
      <c r="N90" s="252">
        <f t="shared" si="70"/>
        <v>0</v>
      </c>
      <c r="O90" s="261">
        <f t="shared" si="70"/>
        <v>0</v>
      </c>
      <c r="P90" s="265">
        <f t="shared" si="70"/>
        <v>0</v>
      </c>
      <c r="Q90" s="256">
        <f t="shared" si="70"/>
        <v>0</v>
      </c>
      <c r="R90" s="256">
        <f t="shared" si="70"/>
        <v>16.994789473862532</v>
      </c>
      <c r="S90" s="256">
        <f t="shared" si="70"/>
        <v>0</v>
      </c>
    </row>
    <row r="91" spans="1:20" s="138" customFormat="1" x14ac:dyDescent="0.25">
      <c r="A91" s="213"/>
      <c r="B91" s="214">
        <v>2020</v>
      </c>
      <c r="C91" s="214">
        <f t="shared" ref="C91:S91" si="71">B91+1</f>
        <v>2021</v>
      </c>
      <c r="D91" s="215">
        <f t="shared" si="71"/>
        <v>2022</v>
      </c>
      <c r="E91" s="215">
        <f t="shared" si="71"/>
        <v>2023</v>
      </c>
      <c r="F91" s="215">
        <f t="shared" si="71"/>
        <v>2024</v>
      </c>
      <c r="G91" s="215">
        <f t="shared" si="71"/>
        <v>2025</v>
      </c>
      <c r="H91" s="215">
        <f t="shared" si="71"/>
        <v>2026</v>
      </c>
      <c r="I91" s="215">
        <f t="shared" si="71"/>
        <v>2027</v>
      </c>
      <c r="J91" s="215">
        <f t="shared" si="71"/>
        <v>2028</v>
      </c>
      <c r="K91" s="215">
        <f t="shared" si="71"/>
        <v>2029</v>
      </c>
      <c r="L91" s="215">
        <f t="shared" si="71"/>
        <v>2030</v>
      </c>
      <c r="M91" s="215">
        <f t="shared" si="71"/>
        <v>2031</v>
      </c>
      <c r="N91" s="215">
        <f t="shared" si="71"/>
        <v>2032</v>
      </c>
      <c r="O91" s="215">
        <f t="shared" si="71"/>
        <v>2033</v>
      </c>
      <c r="P91" s="215">
        <f t="shared" si="71"/>
        <v>2034</v>
      </c>
      <c r="Q91" s="215">
        <f t="shared" si="71"/>
        <v>2035</v>
      </c>
      <c r="R91" s="215">
        <f t="shared" si="71"/>
        <v>2036</v>
      </c>
      <c r="S91" s="215">
        <f t="shared" si="71"/>
        <v>2037</v>
      </c>
      <c r="T91" s="216"/>
    </row>
    <row r="92" spans="1:20" ht="15.6" customHeight="1" x14ac:dyDescent="0.25">
      <c r="A92" s="133" t="s">
        <v>304</v>
      </c>
      <c r="B92" s="86"/>
      <c r="C92" s="86"/>
      <c r="D92" s="86"/>
      <c r="E92" s="86"/>
      <c r="F92" s="86"/>
      <c r="G92" s="86"/>
      <c r="H92" s="86"/>
      <c r="I92" s="86"/>
      <c r="J92" s="86"/>
      <c r="K92" s="86"/>
      <c r="L92" s="134">
        <v>10</v>
      </c>
      <c r="M92" s="86"/>
      <c r="N92" s="86"/>
      <c r="O92" s="86"/>
      <c r="P92" s="86"/>
      <c r="Q92" s="86"/>
      <c r="R92" s="86"/>
      <c r="S92" s="86"/>
    </row>
    <row r="93" spans="1:20" ht="13.2" x14ac:dyDescent="0.25">
      <c r="A93" s="87" t="s">
        <v>303</v>
      </c>
      <c r="B93" s="87"/>
      <c r="C93" s="87"/>
      <c r="D93" s="87"/>
      <c r="E93" s="87"/>
      <c r="F93" s="87"/>
      <c r="G93" s="87"/>
      <c r="H93" s="87"/>
      <c r="I93" s="87"/>
      <c r="J93" s="87"/>
      <c r="K93" s="87"/>
      <c r="L93" s="87"/>
      <c r="M93" s="87"/>
      <c r="N93" s="87"/>
      <c r="O93" s="87"/>
      <c r="P93" s="87"/>
      <c r="Q93" s="87"/>
      <c r="R93" s="87"/>
      <c r="S93" s="87"/>
    </row>
    <row r="94" spans="1:20" ht="13.2" x14ac:dyDescent="0.25">
      <c r="A94" s="87" t="s">
        <v>302</v>
      </c>
      <c r="B94" s="87"/>
      <c r="C94" s="87"/>
      <c r="D94" s="87"/>
      <c r="E94" s="87"/>
      <c r="F94" s="87"/>
      <c r="G94" s="87"/>
      <c r="H94" s="87"/>
      <c r="I94" s="87"/>
      <c r="J94" s="87"/>
      <c r="K94" s="87"/>
      <c r="L94" s="87"/>
      <c r="M94" s="87"/>
      <c r="N94" s="87"/>
      <c r="O94" s="87"/>
      <c r="P94" s="87"/>
      <c r="Q94" s="87"/>
      <c r="R94" s="87"/>
      <c r="S94" s="87"/>
    </row>
    <row r="95" spans="1:20" ht="13.2" x14ac:dyDescent="0.25">
      <c r="A95" s="87" t="s">
        <v>301</v>
      </c>
      <c r="B95" s="87"/>
      <c r="C95" s="87"/>
      <c r="D95" s="87"/>
      <c r="E95" s="87"/>
      <c r="F95" s="87"/>
      <c r="G95" s="87"/>
      <c r="H95" s="87"/>
      <c r="I95" s="87"/>
      <c r="J95" s="87"/>
      <c r="K95" s="87"/>
      <c r="L95" s="87"/>
      <c r="M95" s="87"/>
      <c r="N95" s="87"/>
      <c r="O95" s="87"/>
      <c r="P95" s="87"/>
      <c r="Q95" s="87"/>
      <c r="R95" s="87"/>
      <c r="S95" s="87"/>
    </row>
    <row r="96" spans="1:20" ht="13.2" x14ac:dyDescent="0.25">
      <c r="A96" s="86" t="s">
        <v>300</v>
      </c>
      <c r="B96" s="86"/>
      <c r="C96" s="86"/>
      <c r="D96" s="86"/>
      <c r="E96" s="86"/>
      <c r="F96" s="86"/>
      <c r="G96" s="86"/>
      <c r="H96" s="86"/>
      <c r="I96" s="86"/>
      <c r="J96" s="86"/>
      <c r="K96" s="86"/>
      <c r="L96" s="86"/>
      <c r="M96" s="86"/>
      <c r="N96" s="86"/>
      <c r="O96" s="86"/>
      <c r="P96" s="86"/>
      <c r="Q96" s="86"/>
      <c r="R96" s="86"/>
      <c r="S96" s="86"/>
    </row>
    <row r="97" spans="1:46" ht="33" customHeight="1" x14ac:dyDescent="0.25">
      <c r="A97" s="333" t="s">
        <v>552</v>
      </c>
      <c r="B97" s="333"/>
      <c r="C97" s="333"/>
      <c r="D97" s="333"/>
      <c r="E97" s="333"/>
      <c r="F97" s="333"/>
      <c r="G97" s="333"/>
      <c r="H97" s="333"/>
      <c r="I97" s="333"/>
      <c r="J97" s="333"/>
      <c r="K97" s="333"/>
      <c r="L97" s="333"/>
      <c r="M97" s="131"/>
      <c r="N97" s="131"/>
      <c r="O97" s="131"/>
      <c r="P97" s="131"/>
      <c r="Q97" s="131"/>
      <c r="R97" s="131"/>
      <c r="S97" s="131"/>
    </row>
    <row r="98" spans="1:46" ht="13.2" x14ac:dyDescent="0.25">
      <c r="A98" s="137"/>
      <c r="B98" s="102"/>
      <c r="C98" s="102"/>
      <c r="D98" s="102"/>
      <c r="E98" s="102"/>
      <c r="F98" s="102"/>
      <c r="G98" s="102"/>
      <c r="H98" s="102"/>
      <c r="I98" s="102"/>
      <c r="J98" s="102"/>
      <c r="K98" s="102"/>
      <c r="L98" s="102"/>
      <c r="M98" s="102"/>
      <c r="N98" s="102"/>
      <c r="O98" s="102"/>
      <c r="P98" s="102"/>
      <c r="Q98" s="102"/>
      <c r="R98" s="102"/>
      <c r="S98" s="102"/>
      <c r="T98" s="102"/>
    </row>
    <row r="99" spans="1:46" ht="13.2" x14ac:dyDescent="0.25">
      <c r="A99" s="137"/>
      <c r="B99" s="102"/>
      <c r="C99" s="102"/>
      <c r="D99" s="102"/>
      <c r="E99" s="102"/>
      <c r="F99" s="102"/>
      <c r="G99" s="102"/>
      <c r="H99" s="102"/>
      <c r="I99" s="102"/>
      <c r="J99" s="102"/>
      <c r="K99" s="102"/>
      <c r="L99" s="102"/>
      <c r="M99" s="102"/>
      <c r="N99" s="102"/>
      <c r="O99" s="102"/>
      <c r="P99" s="102"/>
      <c r="Q99" s="102"/>
      <c r="R99" s="102"/>
      <c r="S99" s="102"/>
      <c r="T99" s="102"/>
    </row>
    <row r="100" spans="1:46" ht="13.2" x14ac:dyDescent="0.25">
      <c r="A100" s="137"/>
      <c r="B100" s="102"/>
      <c r="C100" s="102"/>
      <c r="D100" s="102"/>
      <c r="E100" s="102"/>
      <c r="F100" s="102"/>
      <c r="G100" s="102"/>
      <c r="H100" s="102"/>
      <c r="I100" s="102"/>
      <c r="J100" s="102"/>
      <c r="K100" s="102"/>
      <c r="L100" s="102"/>
      <c r="M100" s="102"/>
      <c r="N100" s="102"/>
      <c r="O100" s="102"/>
      <c r="P100" s="102"/>
      <c r="Q100" s="102"/>
      <c r="R100" s="102"/>
      <c r="S100" s="102"/>
      <c r="T100" s="102"/>
    </row>
    <row r="101" spans="1:46" ht="13.2" x14ac:dyDescent="0.25">
      <c r="A101" s="137"/>
      <c r="B101" s="102"/>
      <c r="C101" s="102"/>
      <c r="D101" s="102"/>
      <c r="E101" s="102"/>
      <c r="F101" s="102"/>
      <c r="G101" s="102"/>
      <c r="H101" s="102"/>
      <c r="I101" s="102"/>
      <c r="J101" s="102"/>
      <c r="K101" s="102"/>
      <c r="L101" s="102"/>
      <c r="M101" s="102"/>
      <c r="N101" s="102"/>
      <c r="O101" s="102"/>
      <c r="P101" s="102"/>
      <c r="Q101" s="102"/>
      <c r="R101" s="102"/>
      <c r="S101" s="102"/>
      <c r="T101" s="102"/>
    </row>
    <row r="102" spans="1:46" ht="13.2" x14ac:dyDescent="0.25">
      <c r="A102" s="137"/>
      <c r="B102" s="102"/>
      <c r="C102" s="102"/>
      <c r="D102" s="102"/>
      <c r="E102" s="102"/>
      <c r="F102" s="102"/>
      <c r="G102" s="102"/>
      <c r="H102" s="102"/>
      <c r="I102" s="102"/>
      <c r="J102" s="102"/>
      <c r="K102" s="102"/>
      <c r="L102" s="102"/>
      <c r="M102" s="102"/>
      <c r="N102" s="102"/>
      <c r="O102" s="102"/>
      <c r="P102" s="102"/>
      <c r="Q102" s="102"/>
      <c r="R102" s="102"/>
      <c r="S102" s="102"/>
      <c r="T102" s="102"/>
    </row>
    <row r="103" spans="1:46" ht="13.2" x14ac:dyDescent="0.25">
      <c r="A103" s="137"/>
      <c r="B103" s="102"/>
      <c r="C103" s="102"/>
      <c r="D103" s="102"/>
      <c r="E103" s="102"/>
      <c r="F103" s="102"/>
      <c r="G103" s="102"/>
      <c r="H103" s="102"/>
      <c r="I103" s="102"/>
      <c r="J103" s="102"/>
      <c r="K103" s="102"/>
      <c r="L103" s="102"/>
      <c r="M103" s="102"/>
      <c r="N103" s="102"/>
      <c r="O103" s="102"/>
      <c r="P103" s="102"/>
      <c r="Q103" s="102"/>
      <c r="R103" s="102"/>
      <c r="S103" s="102"/>
      <c r="T103" s="102"/>
    </row>
    <row r="104" spans="1:46" ht="13.2" x14ac:dyDescent="0.25">
      <c r="A104" s="137"/>
      <c r="B104" s="102"/>
      <c r="C104" s="102"/>
      <c r="D104" s="102"/>
      <c r="E104" s="102"/>
      <c r="F104" s="102"/>
      <c r="G104" s="102"/>
      <c r="H104" s="102"/>
      <c r="I104" s="102"/>
      <c r="J104" s="102"/>
      <c r="K104" s="102"/>
      <c r="L104" s="102"/>
      <c r="M104" s="102"/>
      <c r="N104" s="102"/>
      <c r="O104" s="102"/>
      <c r="P104" s="102"/>
      <c r="Q104" s="102"/>
      <c r="R104" s="102"/>
      <c r="S104" s="102"/>
      <c r="T104" s="102"/>
    </row>
    <row r="105" spans="1:46" ht="13.2" x14ac:dyDescent="0.25">
      <c r="A105" s="137"/>
      <c r="B105" s="102"/>
      <c r="C105" s="102"/>
      <c r="D105" s="102"/>
      <c r="E105" s="102"/>
      <c r="F105" s="102"/>
      <c r="G105" s="102"/>
      <c r="H105" s="102"/>
      <c r="I105" s="102"/>
      <c r="J105" s="102"/>
      <c r="K105" s="102"/>
      <c r="L105" s="102"/>
      <c r="M105" s="102"/>
      <c r="N105" s="102"/>
      <c r="O105" s="102"/>
      <c r="P105" s="102"/>
      <c r="Q105" s="102"/>
      <c r="R105" s="102"/>
      <c r="S105" s="102"/>
      <c r="T105" s="102"/>
    </row>
    <row r="106" spans="1:46" ht="13.2" x14ac:dyDescent="0.25">
      <c r="A106" s="137"/>
      <c r="B106" s="102"/>
      <c r="C106" s="102"/>
      <c r="D106" s="102"/>
      <c r="E106" s="102"/>
      <c r="F106" s="102"/>
      <c r="G106" s="102"/>
      <c r="H106" s="102"/>
      <c r="I106" s="102"/>
      <c r="J106" s="102"/>
      <c r="K106" s="102"/>
      <c r="L106" s="102"/>
      <c r="M106" s="102"/>
      <c r="N106" s="102"/>
      <c r="O106" s="102"/>
      <c r="P106" s="102"/>
      <c r="Q106" s="102"/>
      <c r="R106" s="102"/>
      <c r="S106" s="102"/>
      <c r="T106" s="102"/>
    </row>
    <row r="107" spans="1:46" ht="13.2" x14ac:dyDescent="0.25">
      <c r="A107" s="137"/>
      <c r="B107" s="102"/>
      <c r="C107" s="102"/>
      <c r="D107" s="102"/>
      <c r="E107" s="102"/>
      <c r="F107" s="102"/>
      <c r="G107" s="102"/>
      <c r="H107" s="102"/>
      <c r="I107" s="102"/>
      <c r="J107" s="102"/>
      <c r="K107" s="102"/>
      <c r="L107" s="102"/>
      <c r="M107" s="102"/>
      <c r="N107" s="102"/>
      <c r="O107" s="102"/>
      <c r="P107" s="102"/>
      <c r="Q107" s="102"/>
      <c r="R107" s="102"/>
      <c r="S107" s="102"/>
      <c r="T107" s="102"/>
    </row>
    <row r="108" spans="1:46" ht="13.2" x14ac:dyDescent="0.25">
      <c r="A108" s="137"/>
      <c r="B108" s="102"/>
      <c r="C108" s="102"/>
      <c r="D108" s="102"/>
      <c r="E108" s="102"/>
      <c r="F108" s="102"/>
      <c r="G108" s="102"/>
      <c r="H108" s="102"/>
      <c r="I108" s="102"/>
      <c r="J108" s="102"/>
      <c r="K108" s="102"/>
      <c r="L108" s="102"/>
      <c r="M108" s="102"/>
      <c r="N108" s="102"/>
      <c r="O108" s="102"/>
      <c r="P108" s="102"/>
      <c r="Q108" s="102"/>
      <c r="R108" s="102"/>
      <c r="S108" s="102"/>
      <c r="T108" s="102"/>
    </row>
    <row r="109" spans="1:46" ht="13.2" x14ac:dyDescent="0.25">
      <c r="A109" s="137"/>
      <c r="B109" s="102"/>
      <c r="C109" s="102"/>
      <c r="D109" s="102"/>
      <c r="E109" s="102"/>
      <c r="F109" s="102"/>
      <c r="G109" s="102"/>
      <c r="H109" s="102"/>
      <c r="I109" s="102"/>
      <c r="J109" s="102"/>
      <c r="K109" s="102"/>
      <c r="L109" s="102"/>
      <c r="M109" s="102"/>
      <c r="N109" s="102"/>
      <c r="O109" s="102"/>
      <c r="P109" s="102"/>
      <c r="Q109" s="102"/>
      <c r="R109" s="102"/>
      <c r="S109" s="102"/>
      <c r="T109" s="102"/>
    </row>
    <row r="110" spans="1:46" ht="13.2" x14ac:dyDescent="0.25">
      <c r="A110" s="137"/>
      <c r="B110" s="102"/>
      <c r="C110" s="102"/>
      <c r="D110" s="102"/>
      <c r="E110" s="102"/>
      <c r="F110" s="102"/>
      <c r="G110" s="102"/>
      <c r="H110" s="102"/>
      <c r="I110" s="102"/>
      <c r="J110" s="102"/>
      <c r="K110" s="102"/>
      <c r="L110" s="102"/>
      <c r="M110" s="102"/>
      <c r="N110" s="102"/>
      <c r="O110" s="102"/>
      <c r="P110" s="102"/>
      <c r="Q110" s="102"/>
      <c r="R110" s="102"/>
      <c r="S110" s="102"/>
      <c r="T110" s="102"/>
    </row>
    <row r="111" spans="1:46" ht="13.2" x14ac:dyDescent="0.25">
      <c r="A111" s="136"/>
      <c r="B111" s="135"/>
      <c r="C111" s="135"/>
      <c r="D111" s="135"/>
      <c r="E111" s="135"/>
      <c r="F111" s="135"/>
      <c r="G111" s="135"/>
      <c r="H111" s="135"/>
      <c r="I111" s="135"/>
      <c r="J111" s="135"/>
      <c r="K111" s="135"/>
      <c r="L111" s="135"/>
      <c r="M111" s="135"/>
      <c r="N111" s="135"/>
      <c r="O111" s="135"/>
      <c r="P111" s="135"/>
      <c r="Q111" s="135"/>
      <c r="R111" s="135"/>
      <c r="S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5"/>
    </row>
    <row r="112" spans="1:46" ht="13.2" x14ac:dyDescent="0.25">
      <c r="A112" s="136"/>
      <c r="B112" s="135"/>
      <c r="C112" s="135"/>
      <c r="D112" s="135"/>
      <c r="E112" s="135"/>
      <c r="F112" s="135"/>
      <c r="G112" s="135"/>
      <c r="H112" s="135"/>
      <c r="I112" s="135"/>
      <c r="J112" s="135"/>
      <c r="K112" s="135"/>
      <c r="L112" s="135"/>
      <c r="M112" s="135"/>
      <c r="N112" s="135"/>
      <c r="O112" s="135"/>
      <c r="P112" s="135"/>
      <c r="Q112" s="135"/>
      <c r="R112" s="135"/>
      <c r="S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row>
    <row r="113" spans="1:46" ht="13.2" x14ac:dyDescent="0.25">
      <c r="A113" s="136"/>
      <c r="B113" s="135"/>
      <c r="C113" s="135"/>
      <c r="D113" s="135"/>
      <c r="E113" s="135"/>
      <c r="F113" s="135"/>
      <c r="G113" s="135"/>
      <c r="H113" s="135"/>
      <c r="I113" s="135"/>
      <c r="J113" s="135"/>
      <c r="K113" s="135"/>
      <c r="L113" s="135"/>
      <c r="M113" s="135"/>
      <c r="N113" s="135"/>
      <c r="O113" s="135"/>
      <c r="P113" s="135"/>
      <c r="Q113" s="135"/>
      <c r="R113" s="135"/>
      <c r="S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row>
    <row r="114" spans="1:46" ht="13.2" x14ac:dyDescent="0.25">
      <c r="A114" s="136"/>
      <c r="B114" s="135"/>
      <c r="C114" s="135"/>
      <c r="D114" s="135"/>
      <c r="E114" s="135"/>
      <c r="F114" s="135"/>
      <c r="G114" s="135"/>
      <c r="H114" s="135"/>
      <c r="I114" s="135"/>
      <c r="J114" s="135"/>
      <c r="K114" s="135"/>
      <c r="L114" s="135"/>
      <c r="M114" s="135"/>
      <c r="N114" s="135"/>
      <c r="O114" s="135"/>
      <c r="P114" s="135"/>
      <c r="Q114" s="135"/>
      <c r="R114" s="135"/>
      <c r="S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row>
    <row r="115" spans="1:46" ht="13.2" x14ac:dyDescent="0.25">
      <c r="A115" s="136"/>
      <c r="B115" s="135"/>
      <c r="C115" s="135"/>
      <c r="D115" s="135"/>
      <c r="E115" s="135"/>
      <c r="F115" s="135"/>
      <c r="G115" s="135"/>
      <c r="H115" s="135"/>
      <c r="I115" s="135"/>
      <c r="J115" s="135"/>
      <c r="K115" s="135"/>
      <c r="L115" s="135"/>
      <c r="M115" s="135"/>
      <c r="N115" s="135"/>
      <c r="O115" s="135"/>
      <c r="P115" s="135"/>
      <c r="Q115" s="135"/>
      <c r="R115" s="135"/>
      <c r="S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row>
    <row r="116" spans="1:46" ht="13.2" x14ac:dyDescent="0.25">
      <c r="A116" s="136"/>
      <c r="B116" s="135"/>
      <c r="C116" s="135"/>
      <c r="D116" s="135"/>
      <c r="E116" s="135"/>
      <c r="F116" s="135"/>
      <c r="G116" s="135"/>
      <c r="H116" s="135"/>
      <c r="I116" s="135"/>
      <c r="J116" s="135"/>
      <c r="K116" s="135"/>
      <c r="L116" s="135"/>
      <c r="M116" s="135"/>
      <c r="N116" s="135"/>
      <c r="O116" s="135"/>
      <c r="P116" s="135"/>
      <c r="Q116" s="135"/>
      <c r="R116" s="135"/>
      <c r="S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row>
    <row r="117" spans="1:46" ht="13.2" x14ac:dyDescent="0.25">
      <c r="A117" s="136"/>
      <c r="B117" s="135"/>
      <c r="C117" s="135"/>
      <c r="D117" s="135"/>
      <c r="E117" s="135"/>
      <c r="F117" s="135"/>
      <c r="G117" s="135"/>
      <c r="H117" s="135"/>
      <c r="I117" s="135"/>
      <c r="J117" s="135"/>
      <c r="K117" s="135"/>
      <c r="L117" s="135"/>
      <c r="M117" s="135"/>
      <c r="N117" s="135"/>
      <c r="O117" s="135"/>
      <c r="P117" s="135"/>
      <c r="Q117" s="135"/>
      <c r="R117" s="135"/>
      <c r="S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row>
    <row r="118" spans="1:46" ht="13.2" x14ac:dyDescent="0.25">
      <c r="A118" s="136"/>
      <c r="B118" s="135"/>
      <c r="C118" s="135"/>
      <c r="D118" s="135"/>
      <c r="E118" s="135"/>
      <c r="F118" s="135"/>
      <c r="G118" s="135"/>
      <c r="H118" s="135"/>
      <c r="I118" s="135"/>
      <c r="J118" s="135"/>
      <c r="K118" s="135"/>
      <c r="L118" s="135"/>
      <c r="M118" s="135"/>
      <c r="N118" s="135"/>
      <c r="O118" s="135"/>
      <c r="P118" s="135"/>
      <c r="Q118" s="135"/>
      <c r="R118" s="135"/>
      <c r="S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row>
    <row r="119" spans="1:46" ht="13.2" x14ac:dyDescent="0.25">
      <c r="A119" s="136"/>
      <c r="B119" s="135"/>
      <c r="C119" s="135"/>
      <c r="D119" s="135"/>
      <c r="E119" s="135"/>
      <c r="F119" s="135"/>
      <c r="G119" s="135"/>
      <c r="H119" s="135"/>
      <c r="I119" s="135"/>
      <c r="J119" s="135"/>
      <c r="K119" s="135"/>
      <c r="L119" s="135"/>
      <c r="M119" s="135"/>
      <c r="N119" s="135"/>
      <c r="O119" s="135"/>
      <c r="P119" s="135"/>
      <c r="Q119" s="135"/>
      <c r="R119" s="135"/>
      <c r="S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row>
    <row r="120" spans="1:46" ht="13.2" x14ac:dyDescent="0.25">
      <c r="A120" s="136"/>
      <c r="B120" s="135"/>
      <c r="C120" s="135"/>
      <c r="D120" s="135"/>
      <c r="E120" s="135"/>
      <c r="F120" s="135"/>
      <c r="G120" s="135"/>
      <c r="H120" s="135"/>
      <c r="I120" s="135"/>
      <c r="J120" s="135"/>
      <c r="K120" s="135"/>
      <c r="L120" s="135"/>
      <c r="M120" s="135"/>
      <c r="N120" s="135"/>
      <c r="O120" s="135"/>
      <c r="P120" s="135"/>
      <c r="Q120" s="135"/>
      <c r="R120" s="135"/>
      <c r="S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row>
    <row r="121" spans="1:46" ht="13.2" x14ac:dyDescent="0.25">
      <c r="A121" s="136"/>
      <c r="B121" s="135"/>
      <c r="C121" s="135"/>
      <c r="D121" s="135"/>
      <c r="E121" s="135"/>
      <c r="F121" s="135"/>
      <c r="G121" s="135"/>
      <c r="H121" s="135"/>
      <c r="I121" s="135"/>
      <c r="J121" s="135"/>
      <c r="K121" s="135"/>
      <c r="L121" s="135"/>
      <c r="M121" s="135"/>
      <c r="N121" s="135"/>
      <c r="O121" s="135"/>
      <c r="P121" s="135"/>
      <c r="Q121" s="135"/>
      <c r="R121" s="135"/>
      <c r="S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row>
    <row r="122" spans="1:46" ht="13.2" x14ac:dyDescent="0.25">
      <c r="A122" s="136"/>
      <c r="B122" s="135"/>
      <c r="C122" s="135"/>
      <c r="D122" s="135"/>
      <c r="E122" s="135"/>
      <c r="F122" s="135"/>
      <c r="G122" s="135"/>
      <c r="H122" s="135"/>
      <c r="I122" s="135"/>
      <c r="J122" s="135"/>
      <c r="K122" s="135"/>
      <c r="L122" s="135"/>
      <c r="M122" s="135"/>
      <c r="N122" s="135"/>
      <c r="O122" s="135"/>
      <c r="P122" s="135"/>
      <c r="Q122" s="135"/>
      <c r="R122" s="135"/>
      <c r="S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row>
    <row r="123" spans="1:46" ht="13.2" x14ac:dyDescent="0.25">
      <c r="A123" s="136"/>
      <c r="B123" s="135"/>
      <c r="C123" s="135"/>
      <c r="D123" s="135"/>
      <c r="E123" s="135"/>
      <c r="F123" s="135"/>
      <c r="G123" s="135"/>
      <c r="H123" s="135"/>
      <c r="I123" s="135"/>
      <c r="J123" s="135"/>
      <c r="K123" s="135"/>
      <c r="L123" s="135"/>
      <c r="M123" s="135"/>
      <c r="N123" s="135"/>
      <c r="O123" s="135"/>
      <c r="P123" s="135"/>
      <c r="Q123" s="135"/>
      <c r="R123" s="135"/>
      <c r="S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row>
    <row r="124" spans="1:46" ht="13.2" x14ac:dyDescent="0.25">
      <c r="A124" s="136"/>
      <c r="B124" s="135"/>
      <c r="C124" s="135"/>
      <c r="D124" s="135"/>
      <c r="E124" s="135"/>
      <c r="F124" s="135"/>
      <c r="G124" s="135"/>
      <c r="H124" s="135"/>
      <c r="I124" s="135"/>
      <c r="J124" s="135"/>
      <c r="K124" s="135"/>
      <c r="L124" s="135"/>
      <c r="M124" s="135"/>
      <c r="N124" s="135"/>
      <c r="O124" s="135"/>
      <c r="P124" s="135"/>
      <c r="Q124" s="135"/>
      <c r="R124" s="135"/>
      <c r="S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row>
    <row r="125" spans="1:46" ht="13.2" x14ac:dyDescent="0.25">
      <c r="A125" s="136"/>
      <c r="B125" s="135"/>
      <c r="C125" s="135"/>
      <c r="D125" s="135"/>
      <c r="E125" s="135"/>
      <c r="F125" s="135"/>
      <c r="G125" s="135"/>
      <c r="H125" s="135"/>
      <c r="I125" s="135"/>
      <c r="J125" s="135"/>
      <c r="K125" s="135"/>
      <c r="L125" s="135"/>
      <c r="M125" s="135"/>
      <c r="N125" s="135"/>
      <c r="O125" s="135"/>
      <c r="P125" s="135"/>
      <c r="Q125" s="135"/>
      <c r="R125" s="135"/>
      <c r="S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row>
    <row r="126" spans="1:46" ht="13.2" x14ac:dyDescent="0.25">
      <c r="A126" s="136"/>
      <c r="B126" s="135"/>
      <c r="C126" s="135"/>
      <c r="D126" s="135"/>
      <c r="E126" s="135"/>
      <c r="F126" s="135"/>
      <c r="G126" s="135"/>
      <c r="H126" s="135"/>
      <c r="I126" s="135"/>
      <c r="J126" s="135"/>
      <c r="K126" s="135"/>
      <c r="L126" s="135"/>
      <c r="M126" s="135"/>
      <c r="N126" s="135"/>
      <c r="O126" s="135"/>
      <c r="P126" s="135"/>
      <c r="Q126" s="135"/>
      <c r="R126" s="135"/>
      <c r="S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row>
    <row r="127" spans="1:46" ht="13.2" x14ac:dyDescent="0.25">
      <c r="A127" s="136"/>
      <c r="B127" s="135"/>
      <c r="C127" s="135"/>
      <c r="D127" s="135"/>
      <c r="E127" s="135"/>
      <c r="F127" s="135"/>
      <c r="G127" s="135"/>
      <c r="H127" s="135"/>
      <c r="I127" s="135"/>
      <c r="J127" s="135"/>
      <c r="K127" s="135"/>
      <c r="L127" s="135"/>
      <c r="M127" s="135"/>
      <c r="N127" s="135"/>
      <c r="O127" s="135"/>
      <c r="P127" s="135"/>
      <c r="Q127" s="135"/>
      <c r="R127" s="135"/>
      <c r="S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row>
    <row r="128" spans="1:46" ht="13.2" x14ac:dyDescent="0.25">
      <c r="A128" s="136"/>
      <c r="B128" s="135"/>
      <c r="C128" s="135"/>
      <c r="D128" s="135"/>
      <c r="E128" s="135"/>
      <c r="F128" s="135"/>
      <c r="G128" s="135"/>
      <c r="H128" s="135"/>
      <c r="I128" s="135"/>
      <c r="J128" s="135"/>
      <c r="K128" s="135"/>
      <c r="L128" s="135"/>
      <c r="M128" s="135"/>
      <c r="N128" s="135"/>
      <c r="O128" s="135"/>
      <c r="P128" s="135"/>
      <c r="Q128" s="135"/>
      <c r="R128" s="135"/>
      <c r="S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row>
    <row r="129" spans="1:46" ht="13.2" x14ac:dyDescent="0.25">
      <c r="A129" s="136"/>
      <c r="B129" s="135"/>
      <c r="C129" s="135"/>
      <c r="D129" s="135"/>
      <c r="E129" s="135"/>
      <c r="F129" s="135"/>
      <c r="G129" s="135"/>
      <c r="H129" s="135"/>
      <c r="I129" s="135"/>
      <c r="J129" s="135"/>
      <c r="K129" s="135"/>
      <c r="L129" s="135"/>
      <c r="M129" s="135"/>
      <c r="N129" s="135"/>
      <c r="O129" s="135"/>
      <c r="P129" s="135"/>
      <c r="Q129" s="135"/>
      <c r="R129" s="135"/>
      <c r="S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row>
    <row r="130" spans="1:46" ht="13.2" x14ac:dyDescent="0.25">
      <c r="A130" s="136"/>
      <c r="B130" s="135"/>
      <c r="C130" s="135"/>
      <c r="D130" s="135"/>
      <c r="E130" s="135"/>
      <c r="F130" s="135"/>
      <c r="G130" s="135"/>
      <c r="H130" s="135"/>
      <c r="I130" s="135"/>
      <c r="J130" s="135"/>
      <c r="K130" s="135"/>
      <c r="L130" s="135"/>
      <c r="M130" s="135"/>
      <c r="N130" s="135"/>
      <c r="O130" s="135"/>
      <c r="P130" s="135"/>
      <c r="Q130" s="135"/>
      <c r="R130" s="135"/>
      <c r="S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row>
    <row r="131" spans="1:46" ht="13.2" x14ac:dyDescent="0.25">
      <c r="A131" s="136"/>
      <c r="B131" s="135"/>
      <c r="C131" s="135"/>
      <c r="D131" s="135"/>
      <c r="E131" s="135"/>
      <c r="F131" s="135"/>
      <c r="G131" s="135"/>
      <c r="H131" s="135"/>
      <c r="I131" s="135"/>
      <c r="J131" s="135"/>
      <c r="K131" s="135"/>
      <c r="L131" s="135"/>
      <c r="M131" s="135"/>
      <c r="N131" s="135"/>
      <c r="O131" s="135"/>
      <c r="P131" s="135"/>
      <c r="Q131" s="135"/>
      <c r="R131" s="135"/>
      <c r="S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row>
    <row r="132" spans="1:46" ht="13.2" x14ac:dyDescent="0.25">
      <c r="A132" s="136"/>
      <c r="B132" s="135"/>
      <c r="C132" s="135"/>
      <c r="D132" s="135"/>
      <c r="E132" s="135"/>
      <c r="F132" s="135"/>
      <c r="G132" s="135"/>
      <c r="H132" s="135"/>
      <c r="I132" s="135"/>
      <c r="J132" s="135"/>
      <c r="K132" s="135"/>
      <c r="L132" s="135"/>
      <c r="M132" s="135"/>
      <c r="N132" s="135"/>
      <c r="O132" s="135"/>
      <c r="P132" s="135"/>
      <c r="Q132" s="135"/>
      <c r="R132" s="135"/>
      <c r="S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row>
    <row r="133" spans="1:46" ht="13.2" x14ac:dyDescent="0.25">
      <c r="A133" s="136"/>
      <c r="B133" s="135"/>
      <c r="C133" s="135"/>
      <c r="D133" s="135"/>
      <c r="E133" s="135"/>
      <c r="F133" s="135"/>
      <c r="G133" s="135"/>
      <c r="H133" s="135"/>
      <c r="I133" s="135"/>
      <c r="J133" s="135"/>
      <c r="K133" s="135"/>
      <c r="L133" s="135"/>
      <c r="M133" s="135"/>
      <c r="N133" s="135"/>
      <c r="O133" s="135"/>
      <c r="P133" s="135"/>
      <c r="Q133" s="135"/>
      <c r="R133" s="135"/>
      <c r="S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row>
    <row r="134" spans="1:46" ht="13.2" x14ac:dyDescent="0.25">
      <c r="A134" s="136"/>
      <c r="B134" s="135"/>
      <c r="C134" s="135"/>
      <c r="D134" s="135"/>
      <c r="E134" s="135"/>
      <c r="F134" s="135"/>
      <c r="G134" s="135"/>
      <c r="H134" s="135"/>
      <c r="I134" s="135"/>
      <c r="J134" s="135"/>
      <c r="K134" s="135"/>
      <c r="L134" s="135"/>
      <c r="M134" s="135"/>
      <c r="N134" s="135"/>
      <c r="O134" s="135"/>
      <c r="P134" s="135"/>
      <c r="Q134" s="135"/>
      <c r="R134" s="135"/>
      <c r="S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row>
    <row r="135" spans="1:46" ht="13.2" x14ac:dyDescent="0.25">
      <c r="A135" s="136"/>
      <c r="B135" s="135"/>
      <c r="C135" s="135"/>
      <c r="D135" s="135"/>
      <c r="E135" s="135"/>
      <c r="F135" s="135"/>
      <c r="G135" s="135"/>
      <c r="H135" s="135"/>
      <c r="I135" s="135"/>
      <c r="J135" s="135"/>
      <c r="K135" s="135"/>
      <c r="L135" s="135"/>
      <c r="M135" s="135"/>
      <c r="N135" s="135"/>
      <c r="O135" s="135"/>
      <c r="P135" s="135"/>
      <c r="Q135" s="135"/>
      <c r="R135" s="135"/>
      <c r="S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row>
    <row r="136" spans="1:46" ht="13.2" x14ac:dyDescent="0.25">
      <c r="A136" s="136"/>
      <c r="B136" s="135"/>
      <c r="C136" s="135"/>
      <c r="D136" s="135"/>
      <c r="E136" s="135"/>
      <c r="F136" s="135"/>
      <c r="G136" s="135"/>
      <c r="H136" s="135"/>
      <c r="I136" s="135"/>
      <c r="J136" s="135"/>
      <c r="K136" s="135"/>
      <c r="L136" s="135"/>
      <c r="M136" s="135"/>
      <c r="N136" s="135"/>
      <c r="O136" s="135"/>
      <c r="P136" s="135"/>
      <c r="Q136" s="135"/>
      <c r="R136" s="135"/>
      <c r="S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row>
    <row r="137" spans="1:46" ht="13.2" x14ac:dyDescent="0.25">
      <c r="A137" s="136"/>
      <c r="B137" s="135"/>
      <c r="C137" s="135"/>
      <c r="D137" s="135"/>
      <c r="E137" s="135"/>
      <c r="F137" s="135"/>
      <c r="G137" s="135"/>
      <c r="H137" s="135"/>
      <c r="I137" s="135"/>
      <c r="J137" s="135"/>
      <c r="K137" s="135"/>
      <c r="L137" s="135"/>
      <c r="M137" s="135"/>
      <c r="N137" s="135"/>
      <c r="O137" s="135"/>
      <c r="P137" s="135"/>
      <c r="Q137" s="135"/>
      <c r="R137" s="135"/>
      <c r="S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row>
    <row r="138" spans="1:46" ht="13.2" x14ac:dyDescent="0.25">
      <c r="A138" s="136"/>
      <c r="B138" s="135"/>
      <c r="C138" s="135"/>
      <c r="D138" s="135"/>
      <c r="E138" s="135"/>
      <c r="F138" s="135"/>
      <c r="G138" s="135"/>
      <c r="H138" s="135"/>
      <c r="I138" s="135"/>
      <c r="J138" s="135"/>
      <c r="K138" s="135"/>
      <c r="L138" s="135"/>
      <c r="M138" s="135"/>
      <c r="N138" s="135"/>
      <c r="O138" s="135"/>
      <c r="P138" s="135"/>
      <c r="Q138" s="135"/>
      <c r="R138" s="135"/>
      <c r="S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row>
    <row r="139" spans="1:46" ht="13.2" x14ac:dyDescent="0.25">
      <c r="A139" s="136"/>
      <c r="B139" s="135"/>
      <c r="C139" s="135"/>
      <c r="D139" s="135"/>
      <c r="E139" s="135"/>
      <c r="F139" s="135"/>
      <c r="G139" s="135"/>
      <c r="H139" s="135"/>
      <c r="I139" s="135"/>
      <c r="J139" s="135"/>
      <c r="K139" s="135"/>
      <c r="L139" s="135"/>
      <c r="M139" s="135"/>
      <c r="N139" s="135"/>
      <c r="O139" s="135"/>
      <c r="P139" s="135"/>
      <c r="Q139" s="135"/>
      <c r="R139" s="135"/>
      <c r="S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row>
    <row r="140" spans="1:46" ht="13.2" x14ac:dyDescent="0.25">
      <c r="A140" s="136"/>
      <c r="B140" s="135"/>
      <c r="C140" s="135"/>
      <c r="D140" s="135"/>
      <c r="E140" s="135"/>
      <c r="F140" s="135"/>
      <c r="G140" s="135"/>
      <c r="H140" s="135"/>
      <c r="I140" s="135"/>
      <c r="J140" s="135"/>
      <c r="K140" s="135"/>
      <c r="L140" s="135"/>
      <c r="M140" s="135"/>
      <c r="N140" s="135"/>
      <c r="O140" s="135"/>
      <c r="P140" s="135"/>
      <c r="Q140" s="135"/>
      <c r="R140" s="135"/>
      <c r="S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row>
    <row r="141" spans="1:46" ht="13.2" x14ac:dyDescent="0.25">
      <c r="A141" s="136"/>
      <c r="B141" s="135"/>
      <c r="C141" s="135"/>
      <c r="D141" s="135"/>
      <c r="E141" s="135"/>
      <c r="F141" s="135"/>
      <c r="G141" s="135"/>
      <c r="H141" s="135"/>
      <c r="I141" s="135"/>
      <c r="J141" s="135"/>
      <c r="K141" s="135"/>
      <c r="L141" s="135"/>
      <c r="M141" s="135"/>
      <c r="N141" s="135"/>
      <c r="O141" s="135"/>
      <c r="P141" s="135"/>
      <c r="Q141" s="135"/>
      <c r="R141" s="135"/>
      <c r="S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row>
    <row r="142" spans="1:46" ht="13.2" x14ac:dyDescent="0.25">
      <c r="A142" s="136"/>
      <c r="B142" s="135"/>
      <c r="C142" s="135"/>
      <c r="D142" s="135"/>
      <c r="E142" s="135"/>
      <c r="F142" s="135"/>
      <c r="G142" s="135"/>
      <c r="H142" s="135"/>
      <c r="I142" s="135"/>
      <c r="J142" s="135"/>
      <c r="K142" s="135"/>
      <c r="L142" s="135"/>
      <c r="M142" s="135"/>
      <c r="N142" s="135"/>
      <c r="O142" s="135"/>
      <c r="P142" s="135"/>
      <c r="Q142" s="135"/>
      <c r="R142" s="135"/>
      <c r="S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row>
    <row r="143" spans="1:46" ht="13.2" x14ac:dyDescent="0.25">
      <c r="A143" s="136"/>
      <c r="B143" s="135"/>
      <c r="C143" s="135"/>
      <c r="D143" s="135"/>
      <c r="E143" s="135"/>
      <c r="F143" s="135"/>
      <c r="G143" s="135"/>
      <c r="H143" s="135"/>
      <c r="I143" s="135"/>
      <c r="J143" s="135"/>
      <c r="K143" s="135"/>
      <c r="L143" s="135"/>
      <c r="M143" s="135"/>
      <c r="N143" s="135"/>
      <c r="O143" s="135"/>
      <c r="P143" s="135"/>
      <c r="Q143" s="135"/>
      <c r="R143" s="135"/>
      <c r="S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row>
    <row r="144" spans="1:46" ht="13.2" x14ac:dyDescent="0.25">
      <c r="A144" s="136"/>
      <c r="B144" s="135"/>
      <c r="C144" s="135"/>
      <c r="D144" s="135"/>
      <c r="E144" s="135"/>
      <c r="F144" s="135"/>
      <c r="G144" s="135"/>
      <c r="H144" s="135"/>
      <c r="I144" s="135"/>
      <c r="J144" s="135"/>
      <c r="K144" s="135"/>
      <c r="L144" s="135"/>
      <c r="M144" s="135"/>
      <c r="N144" s="135"/>
      <c r="O144" s="135"/>
      <c r="P144" s="135"/>
      <c r="Q144" s="135"/>
      <c r="R144" s="135"/>
      <c r="S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row>
    <row r="145" spans="1:46" ht="13.2" x14ac:dyDescent="0.25">
      <c r="A145" s="136"/>
      <c r="B145" s="135"/>
      <c r="C145" s="135"/>
      <c r="D145" s="135"/>
      <c r="E145" s="135"/>
      <c r="F145" s="135"/>
      <c r="G145" s="135"/>
      <c r="H145" s="135"/>
      <c r="I145" s="135"/>
      <c r="J145" s="135"/>
      <c r="K145" s="135"/>
      <c r="L145" s="135"/>
      <c r="M145" s="135"/>
      <c r="N145" s="135"/>
      <c r="O145" s="135"/>
      <c r="P145" s="135"/>
      <c r="Q145" s="135"/>
      <c r="R145" s="135"/>
      <c r="S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row>
    <row r="146" spans="1:46" ht="13.2" x14ac:dyDescent="0.25">
      <c r="A146" s="136"/>
      <c r="B146" s="135"/>
      <c r="C146" s="135"/>
      <c r="D146" s="135"/>
      <c r="E146" s="135"/>
      <c r="F146" s="135"/>
      <c r="G146" s="135"/>
      <c r="H146" s="135"/>
      <c r="I146" s="135"/>
      <c r="J146" s="135"/>
      <c r="K146" s="135"/>
      <c r="L146" s="135"/>
      <c r="M146" s="135"/>
      <c r="N146" s="135"/>
      <c r="O146" s="135"/>
      <c r="P146" s="135"/>
      <c r="Q146" s="135"/>
      <c r="R146" s="135"/>
      <c r="S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row>
    <row r="147" spans="1:46" ht="13.2" x14ac:dyDescent="0.25">
      <c r="A147" s="136"/>
      <c r="B147" s="135"/>
      <c r="C147" s="135"/>
      <c r="D147" s="135"/>
      <c r="E147" s="135"/>
      <c r="F147" s="135"/>
      <c r="G147" s="135"/>
      <c r="H147" s="135"/>
      <c r="I147" s="135"/>
      <c r="J147" s="135"/>
      <c r="K147" s="135"/>
      <c r="L147" s="135"/>
      <c r="M147" s="135"/>
      <c r="N147" s="135"/>
      <c r="O147" s="135"/>
      <c r="P147" s="135"/>
      <c r="Q147" s="135"/>
      <c r="R147" s="135"/>
      <c r="S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row>
    <row r="148" spans="1:46" ht="13.2" x14ac:dyDescent="0.25">
      <c r="A148" s="136"/>
      <c r="B148" s="135"/>
      <c r="C148" s="135"/>
      <c r="D148" s="135"/>
      <c r="E148" s="135"/>
      <c r="F148" s="135"/>
      <c r="G148" s="135"/>
      <c r="H148" s="135"/>
      <c r="I148" s="135"/>
      <c r="J148" s="135"/>
      <c r="K148" s="135"/>
      <c r="L148" s="135"/>
      <c r="M148" s="135"/>
      <c r="N148" s="135"/>
      <c r="O148" s="135"/>
      <c r="P148" s="135"/>
      <c r="Q148" s="135"/>
      <c r="R148" s="135"/>
      <c r="S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row>
    <row r="149" spans="1:46" ht="13.2" x14ac:dyDescent="0.25">
      <c r="A149" s="136"/>
      <c r="B149" s="135"/>
      <c r="C149" s="135"/>
      <c r="D149" s="135"/>
      <c r="E149" s="135"/>
      <c r="F149" s="135"/>
      <c r="G149" s="135"/>
      <c r="H149" s="135"/>
      <c r="I149" s="135"/>
      <c r="J149" s="135"/>
      <c r="K149" s="135"/>
      <c r="L149" s="135"/>
      <c r="M149" s="135"/>
      <c r="N149" s="135"/>
      <c r="O149" s="135"/>
      <c r="P149" s="135"/>
      <c r="Q149" s="135"/>
      <c r="R149" s="135"/>
      <c r="S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row>
    <row r="150" spans="1:46" ht="13.2" x14ac:dyDescent="0.25">
      <c r="A150" s="136"/>
      <c r="B150" s="135"/>
      <c r="C150" s="135"/>
      <c r="D150" s="135"/>
      <c r="E150" s="135"/>
      <c r="F150" s="135"/>
      <c r="G150" s="135"/>
      <c r="H150" s="135"/>
      <c r="I150" s="135"/>
      <c r="J150" s="135"/>
      <c r="K150" s="135"/>
      <c r="L150" s="135"/>
      <c r="M150" s="135"/>
      <c r="N150" s="135"/>
      <c r="O150" s="135"/>
      <c r="P150" s="135"/>
      <c r="Q150" s="135"/>
      <c r="R150" s="135"/>
      <c r="S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row>
    <row r="151" spans="1:46" ht="13.2" x14ac:dyDescent="0.25">
      <c r="A151" s="136"/>
      <c r="B151" s="135"/>
      <c r="C151" s="135"/>
      <c r="D151" s="135"/>
      <c r="E151" s="135"/>
      <c r="F151" s="135"/>
      <c r="G151" s="135"/>
      <c r="H151" s="135"/>
      <c r="I151" s="135"/>
      <c r="J151" s="135"/>
      <c r="K151" s="135"/>
      <c r="L151" s="135"/>
      <c r="M151" s="135"/>
      <c r="N151" s="135"/>
      <c r="O151" s="135"/>
      <c r="P151" s="135"/>
      <c r="Q151" s="135"/>
      <c r="R151" s="135"/>
      <c r="S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row>
    <row r="152" spans="1:46" ht="13.2" x14ac:dyDescent="0.25">
      <c r="A152" s="136"/>
      <c r="B152" s="135"/>
      <c r="C152" s="135"/>
      <c r="D152" s="135"/>
      <c r="E152" s="135"/>
      <c r="F152" s="135"/>
      <c r="G152" s="135"/>
      <c r="H152" s="135"/>
      <c r="I152" s="135"/>
      <c r="J152" s="135"/>
      <c r="K152" s="135"/>
      <c r="L152" s="135"/>
      <c r="M152" s="135"/>
      <c r="N152" s="135"/>
      <c r="O152" s="135"/>
      <c r="P152" s="135"/>
      <c r="Q152" s="135"/>
      <c r="R152" s="135"/>
      <c r="S152" s="135"/>
      <c r="U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35"/>
      <c r="AR152" s="135"/>
      <c r="AS152" s="135"/>
      <c r="AT152" s="135"/>
    </row>
    <row r="153" spans="1:46" ht="13.2" x14ac:dyDescent="0.25">
      <c r="A153" s="136"/>
      <c r="B153" s="135"/>
      <c r="C153" s="135"/>
      <c r="D153" s="135"/>
      <c r="E153" s="135"/>
      <c r="F153" s="135"/>
      <c r="G153" s="135"/>
      <c r="H153" s="135"/>
      <c r="I153" s="135"/>
      <c r="J153" s="135"/>
      <c r="K153" s="135"/>
      <c r="L153" s="135"/>
      <c r="M153" s="135"/>
      <c r="N153" s="135"/>
      <c r="O153" s="135"/>
      <c r="P153" s="135"/>
      <c r="Q153" s="135"/>
      <c r="R153" s="135"/>
      <c r="S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row>
    <row r="154" spans="1:46" ht="13.2" x14ac:dyDescent="0.25">
      <c r="A154" s="136"/>
      <c r="B154" s="135"/>
      <c r="C154" s="135"/>
      <c r="D154" s="135"/>
      <c r="E154" s="135"/>
      <c r="F154" s="135"/>
      <c r="G154" s="135"/>
      <c r="H154" s="135"/>
      <c r="I154" s="135"/>
      <c r="J154" s="135"/>
      <c r="K154" s="135"/>
      <c r="L154" s="135"/>
      <c r="M154" s="135"/>
      <c r="N154" s="135"/>
      <c r="O154" s="135"/>
      <c r="P154" s="135"/>
      <c r="Q154" s="135"/>
      <c r="R154" s="135"/>
      <c r="S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row>
    <row r="155" spans="1:46" ht="13.2" x14ac:dyDescent="0.25">
      <c r="A155" s="136"/>
      <c r="B155" s="135"/>
      <c r="C155" s="135"/>
      <c r="D155" s="135"/>
      <c r="E155" s="135"/>
      <c r="F155" s="135"/>
      <c r="G155" s="135"/>
      <c r="H155" s="135"/>
      <c r="I155" s="135"/>
      <c r="J155" s="135"/>
      <c r="K155" s="135"/>
      <c r="L155" s="135"/>
      <c r="M155" s="135"/>
      <c r="N155" s="135"/>
      <c r="O155" s="135"/>
      <c r="P155" s="135"/>
      <c r="Q155" s="135"/>
      <c r="R155" s="135"/>
      <c r="S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row>
    <row r="156" spans="1:46" ht="13.2" x14ac:dyDescent="0.25">
      <c r="A156" s="136"/>
      <c r="B156" s="135"/>
      <c r="C156" s="135"/>
      <c r="D156" s="135"/>
      <c r="E156" s="135"/>
      <c r="F156" s="135"/>
      <c r="G156" s="135"/>
      <c r="H156" s="135"/>
      <c r="I156" s="135"/>
      <c r="J156" s="135"/>
      <c r="K156" s="135"/>
      <c r="L156" s="135"/>
      <c r="M156" s="135"/>
      <c r="N156" s="135"/>
      <c r="O156" s="135"/>
      <c r="P156" s="135"/>
      <c r="Q156" s="135"/>
      <c r="R156" s="135"/>
      <c r="S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row>
    <row r="157" spans="1:46" ht="13.2" x14ac:dyDescent="0.25">
      <c r="A157" s="136"/>
      <c r="B157" s="135"/>
      <c r="C157" s="135"/>
      <c r="D157" s="135"/>
      <c r="E157" s="135"/>
      <c r="F157" s="135"/>
      <c r="G157" s="135"/>
      <c r="H157" s="135"/>
      <c r="I157" s="135"/>
      <c r="J157" s="135"/>
      <c r="K157" s="135"/>
      <c r="L157" s="135"/>
      <c r="M157" s="135"/>
      <c r="N157" s="135"/>
      <c r="O157" s="135"/>
      <c r="P157" s="135"/>
      <c r="Q157" s="135"/>
      <c r="R157" s="135"/>
      <c r="S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row>
    <row r="158" spans="1:46" ht="13.2" x14ac:dyDescent="0.25">
      <c r="A158" s="136"/>
      <c r="B158" s="135"/>
      <c r="C158" s="135"/>
      <c r="D158" s="135"/>
      <c r="E158" s="135"/>
      <c r="F158" s="135"/>
      <c r="G158" s="135"/>
      <c r="H158" s="135"/>
      <c r="I158" s="135"/>
      <c r="J158" s="135"/>
      <c r="K158" s="135"/>
      <c r="L158" s="135"/>
      <c r="M158" s="135"/>
      <c r="N158" s="135"/>
      <c r="O158" s="135"/>
      <c r="P158" s="135"/>
      <c r="Q158" s="135"/>
      <c r="R158" s="135"/>
      <c r="S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row>
    <row r="159" spans="1:46" ht="13.2" x14ac:dyDescent="0.25">
      <c r="A159" s="136"/>
      <c r="B159" s="135"/>
      <c r="C159" s="135"/>
      <c r="D159" s="135"/>
      <c r="E159" s="135"/>
      <c r="F159" s="135"/>
      <c r="G159" s="135"/>
      <c r="H159" s="135"/>
      <c r="I159" s="135"/>
      <c r="J159" s="135"/>
      <c r="K159" s="135"/>
      <c r="L159" s="135"/>
      <c r="M159" s="135"/>
      <c r="N159" s="135"/>
      <c r="O159" s="135"/>
      <c r="P159" s="135"/>
      <c r="Q159" s="135"/>
      <c r="R159" s="135"/>
      <c r="S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row>
    <row r="160" spans="1:46" ht="13.2" x14ac:dyDescent="0.25">
      <c r="A160" s="136"/>
      <c r="B160" s="135"/>
      <c r="C160" s="135"/>
      <c r="D160" s="135"/>
      <c r="E160" s="135"/>
      <c r="F160" s="135"/>
      <c r="G160" s="135"/>
      <c r="H160" s="135"/>
      <c r="I160" s="135"/>
      <c r="J160" s="135"/>
      <c r="K160" s="135"/>
      <c r="L160" s="135"/>
      <c r="M160" s="135"/>
      <c r="N160" s="135"/>
      <c r="O160" s="135"/>
      <c r="P160" s="135"/>
      <c r="Q160" s="135"/>
      <c r="R160" s="135"/>
      <c r="S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row>
    <row r="161" spans="1:46" ht="13.2" x14ac:dyDescent="0.25">
      <c r="A161" s="136"/>
      <c r="B161" s="135"/>
      <c r="C161" s="135"/>
      <c r="D161" s="135"/>
      <c r="E161" s="135"/>
      <c r="F161" s="135"/>
      <c r="G161" s="135"/>
      <c r="H161" s="135"/>
      <c r="I161" s="135"/>
      <c r="J161" s="135"/>
      <c r="K161" s="135"/>
      <c r="L161" s="135"/>
      <c r="M161" s="135"/>
      <c r="N161" s="135"/>
      <c r="O161" s="135"/>
      <c r="P161" s="135"/>
      <c r="Q161" s="135"/>
      <c r="R161" s="135"/>
      <c r="S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row>
    <row r="162" spans="1:46" ht="13.2" x14ac:dyDescent="0.25">
      <c r="A162" s="136"/>
      <c r="B162" s="135"/>
      <c r="C162" s="135"/>
      <c r="D162" s="135"/>
      <c r="E162" s="135"/>
      <c r="F162" s="135"/>
      <c r="G162" s="135"/>
      <c r="H162" s="135"/>
      <c r="I162" s="135"/>
      <c r="J162" s="135"/>
      <c r="K162" s="135"/>
      <c r="L162" s="135"/>
      <c r="M162" s="135"/>
      <c r="N162" s="135"/>
      <c r="O162" s="135"/>
      <c r="P162" s="135"/>
      <c r="Q162" s="135"/>
      <c r="R162" s="135"/>
      <c r="S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c r="AT162" s="135"/>
    </row>
    <row r="163" spans="1:46" ht="13.2" x14ac:dyDescent="0.25">
      <c r="A163" s="136"/>
      <c r="B163" s="135"/>
      <c r="C163" s="135"/>
      <c r="D163" s="135"/>
      <c r="E163" s="135"/>
      <c r="F163" s="135"/>
      <c r="G163" s="135"/>
      <c r="H163" s="135"/>
      <c r="I163" s="135"/>
      <c r="J163" s="135"/>
      <c r="K163" s="135"/>
      <c r="L163" s="135"/>
      <c r="M163" s="135"/>
      <c r="N163" s="135"/>
      <c r="O163" s="135"/>
      <c r="P163" s="135"/>
      <c r="Q163" s="135"/>
      <c r="R163" s="135"/>
      <c r="S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c r="AT163" s="135"/>
    </row>
  </sheetData>
  <customSheetViews>
    <customSheetView guid="{C290BBE0-3C98-461A-94BD-C632345D89F6}" scale="80" hiddenRows="1" hiddenColumns="1" topLeftCell="A61">
      <selection activeCell="E93" sqref="E93"/>
      <pageMargins left="0.70866141732283472" right="0.70866141732283472" top="0.38" bottom="0.42" header="0.31496062992125984" footer="0.31496062992125984"/>
      <pageSetup paperSize="8" scale="59" orientation="landscape" r:id="rId1"/>
    </customSheetView>
    <customSheetView guid="{39B71E68-BF27-4D0E-9B8B-6F4286FA19B0}" scale="60" showPageBreaks="1" hiddenRows="1" hiddenColumns="1" view="pageBreakPreview" topLeftCell="A13">
      <selection activeCell="J44" sqref="J44"/>
      <pageMargins left="0.70866141732283472" right="0.70866141732283472" top="0.39370078740157483" bottom="0.43307086614173229" header="0.31496062992125984" footer="0.31496062992125984"/>
      <pageSetup paperSize="8" scale="40" pageOrder="overThenDown" orientation="landscape" r:id="rId2"/>
    </customSheetView>
  </customSheetViews>
  <mergeCells count="16">
    <mergeCell ref="A13:H13"/>
    <mergeCell ref="A5:H5"/>
    <mergeCell ref="A7:H7"/>
    <mergeCell ref="A9:H9"/>
    <mergeCell ref="A10:H10"/>
    <mergeCell ref="A12:H12"/>
    <mergeCell ref="D27:F27"/>
    <mergeCell ref="G27:H27"/>
    <mergeCell ref="A97:L97"/>
    <mergeCell ref="D28:F28"/>
    <mergeCell ref="G28:H28"/>
    <mergeCell ref="A15:H15"/>
    <mergeCell ref="A16:H16"/>
    <mergeCell ref="A18:H18"/>
    <mergeCell ref="D26:F26"/>
    <mergeCell ref="G26:H26"/>
  </mergeCells>
  <printOptions horizontalCentered="1"/>
  <pageMargins left="0.23622047244094491" right="0.23622047244094491" top="0.74803149606299213" bottom="0.74803149606299213" header="0.31496062992125984" footer="0.31496062992125984"/>
  <pageSetup paperSize="8" scale="34" fitToHeight="3" pageOrder="overThenDown"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SheetLayoutView="100" workbookViewId="0">
      <selection activeCell="I33" sqref="I33"/>
    </sheetView>
  </sheetViews>
  <sheetFormatPr defaultRowHeight="15.6" x14ac:dyDescent="0.3"/>
  <cols>
    <col min="1" max="1" width="9.109375" style="42"/>
    <col min="2" max="2" width="37.6640625" style="42" customWidth="1"/>
    <col min="3" max="4" width="14" style="42" customWidth="1"/>
    <col min="5" max="6" width="14" style="42" hidden="1" customWidth="1"/>
    <col min="7" max="9" width="14" style="42" customWidth="1"/>
    <col min="10" max="10" width="18.33203125" style="42" customWidth="1"/>
    <col min="11" max="11" width="26.6640625" style="42" customWidth="1"/>
    <col min="12" max="12" width="32.33203125" style="42" customWidth="1"/>
    <col min="13" max="252" width="9.109375" style="42"/>
    <col min="253" max="253" width="37.6640625" style="42" customWidth="1"/>
    <col min="254" max="254" width="9.109375" style="42"/>
    <col min="255" max="255" width="12.88671875" style="42" customWidth="1"/>
    <col min="256" max="257" width="9.109375" style="42" hidden="1" customWidth="1"/>
    <col min="258" max="258" width="18.33203125" style="42" customWidth="1"/>
    <col min="259" max="259" width="64.88671875" style="42" customWidth="1"/>
    <col min="260" max="263" width="9.109375" style="42"/>
    <col min="264" max="264" width="14.88671875" style="42" customWidth="1"/>
    <col min="265" max="508" width="9.109375" style="42"/>
    <col min="509" max="509" width="37.6640625" style="42" customWidth="1"/>
    <col min="510" max="510" width="9.109375" style="42"/>
    <col min="511" max="511" width="12.88671875" style="42" customWidth="1"/>
    <col min="512" max="513" width="9.109375" style="42" hidden="1" customWidth="1"/>
    <col min="514" max="514" width="18.33203125" style="42" customWidth="1"/>
    <col min="515" max="515" width="64.88671875" style="42" customWidth="1"/>
    <col min="516" max="519" width="9.109375" style="42"/>
    <col min="520" max="520" width="14.88671875" style="42" customWidth="1"/>
    <col min="521" max="764" width="9.109375" style="42"/>
    <col min="765" max="765" width="37.6640625" style="42" customWidth="1"/>
    <col min="766" max="766" width="9.109375" style="42"/>
    <col min="767" max="767" width="12.88671875" style="42" customWidth="1"/>
    <col min="768" max="769" width="9.109375" style="42" hidden="1" customWidth="1"/>
    <col min="770" max="770" width="18.33203125" style="42" customWidth="1"/>
    <col min="771" max="771" width="64.88671875" style="42" customWidth="1"/>
    <col min="772" max="775" width="9.109375" style="42"/>
    <col min="776" max="776" width="14.88671875" style="42" customWidth="1"/>
    <col min="777" max="1020" width="9.109375" style="42"/>
    <col min="1021" max="1021" width="37.6640625" style="42" customWidth="1"/>
    <col min="1022" max="1022" width="9.109375" style="42"/>
    <col min="1023" max="1023" width="12.88671875" style="42" customWidth="1"/>
    <col min="1024" max="1025" width="9.109375" style="42" hidden="1" customWidth="1"/>
    <col min="1026" max="1026" width="18.33203125" style="42" customWidth="1"/>
    <col min="1027" max="1027" width="64.88671875" style="42" customWidth="1"/>
    <col min="1028" max="1031" width="9.109375" style="42"/>
    <col min="1032" max="1032" width="14.88671875" style="42" customWidth="1"/>
    <col min="1033" max="1276" width="9.109375" style="42"/>
    <col min="1277" max="1277" width="37.6640625" style="42" customWidth="1"/>
    <col min="1278" max="1278" width="9.109375" style="42"/>
    <col min="1279" max="1279" width="12.88671875" style="42" customWidth="1"/>
    <col min="1280" max="1281" width="9.109375" style="42" hidden="1" customWidth="1"/>
    <col min="1282" max="1282" width="18.33203125" style="42" customWidth="1"/>
    <col min="1283" max="1283" width="64.88671875" style="42" customWidth="1"/>
    <col min="1284" max="1287" width="9.109375" style="42"/>
    <col min="1288" max="1288" width="14.88671875" style="42" customWidth="1"/>
    <col min="1289" max="1532" width="9.109375" style="42"/>
    <col min="1533" max="1533" width="37.6640625" style="42" customWidth="1"/>
    <col min="1534" max="1534" width="9.109375" style="42"/>
    <col min="1535" max="1535" width="12.88671875" style="42" customWidth="1"/>
    <col min="1536" max="1537" width="9.109375" style="42" hidden="1" customWidth="1"/>
    <col min="1538" max="1538" width="18.33203125" style="42" customWidth="1"/>
    <col min="1539" max="1539" width="64.88671875" style="42" customWidth="1"/>
    <col min="1540" max="1543" width="9.109375" style="42"/>
    <col min="1544" max="1544" width="14.88671875" style="42" customWidth="1"/>
    <col min="1545" max="1788" width="9.109375" style="42"/>
    <col min="1789" max="1789" width="37.6640625" style="42" customWidth="1"/>
    <col min="1790" max="1790" width="9.109375" style="42"/>
    <col min="1791" max="1791" width="12.88671875" style="42" customWidth="1"/>
    <col min="1792" max="1793" width="9.109375" style="42" hidden="1" customWidth="1"/>
    <col min="1794" max="1794" width="18.33203125" style="42" customWidth="1"/>
    <col min="1795" max="1795" width="64.88671875" style="42" customWidth="1"/>
    <col min="1796" max="1799" width="9.109375" style="42"/>
    <col min="1800" max="1800" width="14.88671875" style="42" customWidth="1"/>
    <col min="1801" max="2044" width="9.109375" style="42"/>
    <col min="2045" max="2045" width="37.6640625" style="42" customWidth="1"/>
    <col min="2046" max="2046" width="9.109375" style="42"/>
    <col min="2047" max="2047" width="12.88671875" style="42" customWidth="1"/>
    <col min="2048" max="2049" width="9.109375" style="42" hidden="1" customWidth="1"/>
    <col min="2050" max="2050" width="18.33203125" style="42" customWidth="1"/>
    <col min="2051" max="2051" width="64.88671875" style="42" customWidth="1"/>
    <col min="2052" max="2055" width="9.109375" style="42"/>
    <col min="2056" max="2056" width="14.88671875" style="42" customWidth="1"/>
    <col min="2057" max="2300" width="9.109375" style="42"/>
    <col min="2301" max="2301" width="37.6640625" style="42" customWidth="1"/>
    <col min="2302" max="2302" width="9.109375" style="42"/>
    <col min="2303" max="2303" width="12.88671875" style="42" customWidth="1"/>
    <col min="2304" max="2305" width="9.109375" style="42" hidden="1" customWidth="1"/>
    <col min="2306" max="2306" width="18.33203125" style="42" customWidth="1"/>
    <col min="2307" max="2307" width="64.88671875" style="42" customWidth="1"/>
    <col min="2308" max="2311" width="9.109375" style="42"/>
    <col min="2312" max="2312" width="14.88671875" style="42" customWidth="1"/>
    <col min="2313" max="2556" width="9.109375" style="42"/>
    <col min="2557" max="2557" width="37.6640625" style="42" customWidth="1"/>
    <col min="2558" max="2558" width="9.109375" style="42"/>
    <col min="2559" max="2559" width="12.88671875" style="42" customWidth="1"/>
    <col min="2560" max="2561" width="9.109375" style="42" hidden="1" customWidth="1"/>
    <col min="2562" max="2562" width="18.33203125" style="42" customWidth="1"/>
    <col min="2563" max="2563" width="64.88671875" style="42" customWidth="1"/>
    <col min="2564" max="2567" width="9.109375" style="42"/>
    <col min="2568" max="2568" width="14.88671875" style="42" customWidth="1"/>
    <col min="2569" max="2812" width="9.109375" style="42"/>
    <col min="2813" max="2813" width="37.6640625" style="42" customWidth="1"/>
    <col min="2814" max="2814" width="9.109375" style="42"/>
    <col min="2815" max="2815" width="12.88671875" style="42" customWidth="1"/>
    <col min="2816" max="2817" width="9.109375" style="42" hidden="1" customWidth="1"/>
    <col min="2818" max="2818" width="18.33203125" style="42" customWidth="1"/>
    <col min="2819" max="2819" width="64.88671875" style="42" customWidth="1"/>
    <col min="2820" max="2823" width="9.109375" style="42"/>
    <col min="2824" max="2824" width="14.88671875" style="42" customWidth="1"/>
    <col min="2825" max="3068" width="9.109375" style="42"/>
    <col min="3069" max="3069" width="37.6640625" style="42" customWidth="1"/>
    <col min="3070" max="3070" width="9.109375" style="42"/>
    <col min="3071" max="3071" width="12.88671875" style="42" customWidth="1"/>
    <col min="3072" max="3073" width="9.109375" style="42" hidden="1" customWidth="1"/>
    <col min="3074" max="3074" width="18.33203125" style="42" customWidth="1"/>
    <col min="3075" max="3075" width="64.88671875" style="42" customWidth="1"/>
    <col min="3076" max="3079" width="9.109375" style="42"/>
    <col min="3080" max="3080" width="14.88671875" style="42" customWidth="1"/>
    <col min="3081" max="3324" width="9.109375" style="42"/>
    <col min="3325" max="3325" width="37.6640625" style="42" customWidth="1"/>
    <col min="3326" max="3326" width="9.109375" style="42"/>
    <col min="3327" max="3327" width="12.88671875" style="42" customWidth="1"/>
    <col min="3328" max="3329" width="9.109375" style="42" hidden="1" customWidth="1"/>
    <col min="3330" max="3330" width="18.33203125" style="42" customWidth="1"/>
    <col min="3331" max="3331" width="64.88671875" style="42" customWidth="1"/>
    <col min="3332" max="3335" width="9.109375" style="42"/>
    <col min="3336" max="3336" width="14.88671875" style="42" customWidth="1"/>
    <col min="3337" max="3580" width="9.109375" style="42"/>
    <col min="3581" max="3581" width="37.6640625" style="42" customWidth="1"/>
    <col min="3582" max="3582" width="9.109375" style="42"/>
    <col min="3583" max="3583" width="12.88671875" style="42" customWidth="1"/>
    <col min="3584" max="3585" width="9.109375" style="42" hidden="1" customWidth="1"/>
    <col min="3586" max="3586" width="18.33203125" style="42" customWidth="1"/>
    <col min="3587" max="3587" width="64.88671875" style="42" customWidth="1"/>
    <col min="3588" max="3591" width="9.109375" style="42"/>
    <col min="3592" max="3592" width="14.88671875" style="42" customWidth="1"/>
    <col min="3593" max="3836" width="9.109375" style="42"/>
    <col min="3837" max="3837" width="37.6640625" style="42" customWidth="1"/>
    <col min="3838" max="3838" width="9.109375" style="42"/>
    <col min="3839" max="3839" width="12.88671875" style="42" customWidth="1"/>
    <col min="3840" max="3841" width="9.109375" style="42" hidden="1" customWidth="1"/>
    <col min="3842" max="3842" width="18.33203125" style="42" customWidth="1"/>
    <col min="3843" max="3843" width="64.88671875" style="42" customWidth="1"/>
    <col min="3844" max="3847" width="9.109375" style="42"/>
    <col min="3848" max="3848" width="14.88671875" style="42" customWidth="1"/>
    <col min="3849" max="4092" width="9.109375" style="42"/>
    <col min="4093" max="4093" width="37.6640625" style="42" customWidth="1"/>
    <col min="4094" max="4094" width="9.109375" style="42"/>
    <col min="4095" max="4095" width="12.88671875" style="42" customWidth="1"/>
    <col min="4096" max="4097" width="9.109375" style="42" hidden="1" customWidth="1"/>
    <col min="4098" max="4098" width="18.33203125" style="42" customWidth="1"/>
    <col min="4099" max="4099" width="64.88671875" style="42" customWidth="1"/>
    <col min="4100" max="4103" width="9.109375" style="42"/>
    <col min="4104" max="4104" width="14.88671875" style="42" customWidth="1"/>
    <col min="4105" max="4348" width="9.109375" style="42"/>
    <col min="4349" max="4349" width="37.6640625" style="42" customWidth="1"/>
    <col min="4350" max="4350" width="9.109375" style="42"/>
    <col min="4351" max="4351" width="12.88671875" style="42" customWidth="1"/>
    <col min="4352" max="4353" width="9.109375" style="42" hidden="1" customWidth="1"/>
    <col min="4354" max="4354" width="18.33203125" style="42" customWidth="1"/>
    <col min="4355" max="4355" width="64.88671875" style="42" customWidth="1"/>
    <col min="4356" max="4359" width="9.109375" style="42"/>
    <col min="4360" max="4360" width="14.88671875" style="42" customWidth="1"/>
    <col min="4361" max="4604" width="9.109375" style="42"/>
    <col min="4605" max="4605" width="37.6640625" style="42" customWidth="1"/>
    <col min="4606" max="4606" width="9.109375" style="42"/>
    <col min="4607" max="4607" width="12.88671875" style="42" customWidth="1"/>
    <col min="4608" max="4609" width="9.109375" style="42" hidden="1" customWidth="1"/>
    <col min="4610" max="4610" width="18.33203125" style="42" customWidth="1"/>
    <col min="4611" max="4611" width="64.88671875" style="42" customWidth="1"/>
    <col min="4612" max="4615" width="9.109375" style="42"/>
    <col min="4616" max="4616" width="14.88671875" style="42" customWidth="1"/>
    <col min="4617" max="4860" width="9.109375" style="42"/>
    <col min="4861" max="4861" width="37.6640625" style="42" customWidth="1"/>
    <col min="4862" max="4862" width="9.109375" style="42"/>
    <col min="4863" max="4863" width="12.88671875" style="42" customWidth="1"/>
    <col min="4864" max="4865" width="9.109375" style="42" hidden="1" customWidth="1"/>
    <col min="4866" max="4866" width="18.33203125" style="42" customWidth="1"/>
    <col min="4867" max="4867" width="64.88671875" style="42" customWidth="1"/>
    <col min="4868" max="4871" width="9.109375" style="42"/>
    <col min="4872" max="4872" width="14.88671875" style="42" customWidth="1"/>
    <col min="4873" max="5116" width="9.109375" style="42"/>
    <col min="5117" max="5117" width="37.6640625" style="42" customWidth="1"/>
    <col min="5118" max="5118" width="9.109375" style="42"/>
    <col min="5119" max="5119" width="12.88671875" style="42" customWidth="1"/>
    <col min="5120" max="5121" width="9.109375" style="42" hidden="1" customWidth="1"/>
    <col min="5122" max="5122" width="18.33203125" style="42" customWidth="1"/>
    <col min="5123" max="5123" width="64.88671875" style="42" customWidth="1"/>
    <col min="5124" max="5127" width="9.109375" style="42"/>
    <col min="5128" max="5128" width="14.88671875" style="42" customWidth="1"/>
    <col min="5129" max="5372" width="9.109375" style="42"/>
    <col min="5373" max="5373" width="37.6640625" style="42" customWidth="1"/>
    <col min="5374" max="5374" width="9.109375" style="42"/>
    <col min="5375" max="5375" width="12.88671875" style="42" customWidth="1"/>
    <col min="5376" max="5377" width="9.109375" style="42" hidden="1" customWidth="1"/>
    <col min="5378" max="5378" width="18.33203125" style="42" customWidth="1"/>
    <col min="5379" max="5379" width="64.88671875" style="42" customWidth="1"/>
    <col min="5380" max="5383" width="9.109375" style="42"/>
    <col min="5384" max="5384" width="14.88671875" style="42" customWidth="1"/>
    <col min="5385" max="5628" width="9.109375" style="42"/>
    <col min="5629" max="5629" width="37.6640625" style="42" customWidth="1"/>
    <col min="5630" max="5630" width="9.109375" style="42"/>
    <col min="5631" max="5631" width="12.88671875" style="42" customWidth="1"/>
    <col min="5632" max="5633" width="9.109375" style="42" hidden="1" customWidth="1"/>
    <col min="5634" max="5634" width="18.33203125" style="42" customWidth="1"/>
    <col min="5635" max="5635" width="64.88671875" style="42" customWidth="1"/>
    <col min="5636" max="5639" width="9.109375" style="42"/>
    <col min="5640" max="5640" width="14.88671875" style="42" customWidth="1"/>
    <col min="5641" max="5884" width="9.109375" style="42"/>
    <col min="5885" max="5885" width="37.6640625" style="42" customWidth="1"/>
    <col min="5886" max="5886" width="9.109375" style="42"/>
    <col min="5887" max="5887" width="12.88671875" style="42" customWidth="1"/>
    <col min="5888" max="5889" width="9.109375" style="42" hidden="1" customWidth="1"/>
    <col min="5890" max="5890" width="18.33203125" style="42" customWidth="1"/>
    <col min="5891" max="5891" width="64.88671875" style="42" customWidth="1"/>
    <col min="5892" max="5895" width="9.109375" style="42"/>
    <col min="5896" max="5896" width="14.88671875" style="42" customWidth="1"/>
    <col min="5897" max="6140" width="9.109375" style="42"/>
    <col min="6141" max="6141" width="37.6640625" style="42" customWidth="1"/>
    <col min="6142" max="6142" width="9.109375" style="42"/>
    <col min="6143" max="6143" width="12.88671875" style="42" customWidth="1"/>
    <col min="6144" max="6145" width="9.109375" style="42" hidden="1" customWidth="1"/>
    <col min="6146" max="6146" width="18.33203125" style="42" customWidth="1"/>
    <col min="6147" max="6147" width="64.88671875" style="42" customWidth="1"/>
    <col min="6148" max="6151" width="9.109375" style="42"/>
    <col min="6152" max="6152" width="14.88671875" style="42" customWidth="1"/>
    <col min="6153" max="6396" width="9.109375" style="42"/>
    <col min="6397" max="6397" width="37.6640625" style="42" customWidth="1"/>
    <col min="6398" max="6398" width="9.109375" style="42"/>
    <col min="6399" max="6399" width="12.88671875" style="42" customWidth="1"/>
    <col min="6400" max="6401" width="9.109375" style="42" hidden="1" customWidth="1"/>
    <col min="6402" max="6402" width="18.33203125" style="42" customWidth="1"/>
    <col min="6403" max="6403" width="64.88671875" style="42" customWidth="1"/>
    <col min="6404" max="6407" width="9.109375" style="42"/>
    <col min="6408" max="6408" width="14.88671875" style="42" customWidth="1"/>
    <col min="6409" max="6652" width="9.109375" style="42"/>
    <col min="6653" max="6653" width="37.6640625" style="42" customWidth="1"/>
    <col min="6654" max="6654" width="9.109375" style="42"/>
    <col min="6655" max="6655" width="12.88671875" style="42" customWidth="1"/>
    <col min="6656" max="6657" width="9.109375" style="42" hidden="1" customWidth="1"/>
    <col min="6658" max="6658" width="18.33203125" style="42" customWidth="1"/>
    <col min="6659" max="6659" width="64.88671875" style="42" customWidth="1"/>
    <col min="6660" max="6663" width="9.109375" style="42"/>
    <col min="6664" max="6664" width="14.88671875" style="42" customWidth="1"/>
    <col min="6665" max="6908" width="9.109375" style="42"/>
    <col min="6909" max="6909" width="37.6640625" style="42" customWidth="1"/>
    <col min="6910" max="6910" width="9.109375" style="42"/>
    <col min="6911" max="6911" width="12.88671875" style="42" customWidth="1"/>
    <col min="6912" max="6913" width="9.109375" style="42" hidden="1" customWidth="1"/>
    <col min="6914" max="6914" width="18.33203125" style="42" customWidth="1"/>
    <col min="6915" max="6915" width="64.88671875" style="42" customWidth="1"/>
    <col min="6916" max="6919" width="9.109375" style="42"/>
    <col min="6920" max="6920" width="14.88671875" style="42" customWidth="1"/>
    <col min="6921" max="7164" width="9.109375" style="42"/>
    <col min="7165" max="7165" width="37.6640625" style="42" customWidth="1"/>
    <col min="7166" max="7166" width="9.109375" style="42"/>
    <col min="7167" max="7167" width="12.88671875" style="42" customWidth="1"/>
    <col min="7168" max="7169" width="9.109375" style="42" hidden="1" customWidth="1"/>
    <col min="7170" max="7170" width="18.33203125" style="42" customWidth="1"/>
    <col min="7171" max="7171" width="64.88671875" style="42" customWidth="1"/>
    <col min="7172" max="7175" width="9.109375" style="42"/>
    <col min="7176" max="7176" width="14.88671875" style="42" customWidth="1"/>
    <col min="7177" max="7420" width="9.109375" style="42"/>
    <col min="7421" max="7421" width="37.6640625" style="42" customWidth="1"/>
    <col min="7422" max="7422" width="9.109375" style="42"/>
    <col min="7423" max="7423" width="12.88671875" style="42" customWidth="1"/>
    <col min="7424" max="7425" width="9.109375" style="42" hidden="1" customWidth="1"/>
    <col min="7426" max="7426" width="18.33203125" style="42" customWidth="1"/>
    <col min="7427" max="7427" width="64.88671875" style="42" customWidth="1"/>
    <col min="7428" max="7431" width="9.109375" style="42"/>
    <col min="7432" max="7432" width="14.88671875" style="42" customWidth="1"/>
    <col min="7433" max="7676" width="9.109375" style="42"/>
    <col min="7677" max="7677" width="37.6640625" style="42" customWidth="1"/>
    <col min="7678" max="7678" width="9.109375" style="42"/>
    <col min="7679" max="7679" width="12.88671875" style="42" customWidth="1"/>
    <col min="7680" max="7681" width="9.109375" style="42" hidden="1" customWidth="1"/>
    <col min="7682" max="7682" width="18.33203125" style="42" customWidth="1"/>
    <col min="7683" max="7683" width="64.88671875" style="42" customWidth="1"/>
    <col min="7684" max="7687" width="9.109375" style="42"/>
    <col min="7688" max="7688" width="14.88671875" style="42" customWidth="1"/>
    <col min="7689" max="7932" width="9.109375" style="42"/>
    <col min="7933" max="7933" width="37.6640625" style="42" customWidth="1"/>
    <col min="7934" max="7934" width="9.109375" style="42"/>
    <col min="7935" max="7935" width="12.88671875" style="42" customWidth="1"/>
    <col min="7936" max="7937" width="9.109375" style="42" hidden="1" customWidth="1"/>
    <col min="7938" max="7938" width="18.33203125" style="42" customWidth="1"/>
    <col min="7939" max="7939" width="64.88671875" style="42" customWidth="1"/>
    <col min="7940" max="7943" width="9.109375" style="42"/>
    <col min="7944" max="7944" width="14.88671875" style="42" customWidth="1"/>
    <col min="7945" max="8188" width="9.109375" style="42"/>
    <col min="8189" max="8189" width="37.6640625" style="42" customWidth="1"/>
    <col min="8190" max="8190" width="9.109375" style="42"/>
    <col min="8191" max="8191" width="12.88671875" style="42" customWidth="1"/>
    <col min="8192" max="8193" width="9.109375" style="42" hidden="1" customWidth="1"/>
    <col min="8194" max="8194" width="18.33203125" style="42" customWidth="1"/>
    <col min="8195" max="8195" width="64.88671875" style="42" customWidth="1"/>
    <col min="8196" max="8199" width="9.109375" style="42"/>
    <col min="8200" max="8200" width="14.88671875" style="42" customWidth="1"/>
    <col min="8201" max="8444" width="9.109375" style="42"/>
    <col min="8445" max="8445" width="37.6640625" style="42" customWidth="1"/>
    <col min="8446" max="8446" width="9.109375" style="42"/>
    <col min="8447" max="8447" width="12.88671875" style="42" customWidth="1"/>
    <col min="8448" max="8449" width="9.109375" style="42" hidden="1" customWidth="1"/>
    <col min="8450" max="8450" width="18.33203125" style="42" customWidth="1"/>
    <col min="8451" max="8451" width="64.88671875" style="42" customWidth="1"/>
    <col min="8452" max="8455" width="9.109375" style="42"/>
    <col min="8456" max="8456" width="14.88671875" style="42" customWidth="1"/>
    <col min="8457" max="8700" width="9.109375" style="42"/>
    <col min="8701" max="8701" width="37.6640625" style="42" customWidth="1"/>
    <col min="8702" max="8702" width="9.109375" style="42"/>
    <col min="8703" max="8703" width="12.88671875" style="42" customWidth="1"/>
    <col min="8704" max="8705" width="9.109375" style="42" hidden="1" customWidth="1"/>
    <col min="8706" max="8706" width="18.33203125" style="42" customWidth="1"/>
    <col min="8707" max="8707" width="64.88671875" style="42" customWidth="1"/>
    <col min="8708" max="8711" width="9.109375" style="42"/>
    <col min="8712" max="8712" width="14.88671875" style="42" customWidth="1"/>
    <col min="8713" max="8956" width="9.109375" style="42"/>
    <col min="8957" max="8957" width="37.6640625" style="42" customWidth="1"/>
    <col min="8958" max="8958" width="9.109375" style="42"/>
    <col min="8959" max="8959" width="12.88671875" style="42" customWidth="1"/>
    <col min="8960" max="8961" width="9.109375" style="42" hidden="1" customWidth="1"/>
    <col min="8962" max="8962" width="18.33203125" style="42" customWidth="1"/>
    <col min="8963" max="8963" width="64.88671875" style="42" customWidth="1"/>
    <col min="8964" max="8967" width="9.109375" style="42"/>
    <col min="8968" max="8968" width="14.88671875" style="42" customWidth="1"/>
    <col min="8969" max="9212" width="9.109375" style="42"/>
    <col min="9213" max="9213" width="37.6640625" style="42" customWidth="1"/>
    <col min="9214" max="9214" width="9.109375" style="42"/>
    <col min="9215" max="9215" width="12.88671875" style="42" customWidth="1"/>
    <col min="9216" max="9217" width="9.109375" style="42" hidden="1" customWidth="1"/>
    <col min="9218" max="9218" width="18.33203125" style="42" customWidth="1"/>
    <col min="9219" max="9219" width="64.88671875" style="42" customWidth="1"/>
    <col min="9220" max="9223" width="9.109375" style="42"/>
    <col min="9224" max="9224" width="14.88671875" style="42" customWidth="1"/>
    <col min="9225" max="9468" width="9.109375" style="42"/>
    <col min="9469" max="9469" width="37.6640625" style="42" customWidth="1"/>
    <col min="9470" max="9470" width="9.109375" style="42"/>
    <col min="9471" max="9471" width="12.88671875" style="42" customWidth="1"/>
    <col min="9472" max="9473" width="9.109375" style="42" hidden="1" customWidth="1"/>
    <col min="9474" max="9474" width="18.33203125" style="42" customWidth="1"/>
    <col min="9475" max="9475" width="64.88671875" style="42" customWidth="1"/>
    <col min="9476" max="9479" width="9.109375" style="42"/>
    <col min="9480" max="9480" width="14.88671875" style="42" customWidth="1"/>
    <col min="9481" max="9724" width="9.109375" style="42"/>
    <col min="9725" max="9725" width="37.6640625" style="42" customWidth="1"/>
    <col min="9726" max="9726" width="9.109375" style="42"/>
    <col min="9727" max="9727" width="12.88671875" style="42" customWidth="1"/>
    <col min="9728" max="9729" width="9.109375" style="42" hidden="1" customWidth="1"/>
    <col min="9730" max="9730" width="18.33203125" style="42" customWidth="1"/>
    <col min="9731" max="9731" width="64.88671875" style="42" customWidth="1"/>
    <col min="9732" max="9735" width="9.109375" style="42"/>
    <col min="9736" max="9736" width="14.88671875" style="42" customWidth="1"/>
    <col min="9737" max="9980" width="9.109375" style="42"/>
    <col min="9981" max="9981" width="37.6640625" style="42" customWidth="1"/>
    <col min="9982" max="9982" width="9.109375" style="42"/>
    <col min="9983" max="9983" width="12.88671875" style="42" customWidth="1"/>
    <col min="9984" max="9985" width="9.109375" style="42" hidden="1" customWidth="1"/>
    <col min="9986" max="9986" width="18.33203125" style="42" customWidth="1"/>
    <col min="9987" max="9987" width="64.88671875" style="42" customWidth="1"/>
    <col min="9988" max="9991" width="9.109375" style="42"/>
    <col min="9992" max="9992" width="14.88671875" style="42" customWidth="1"/>
    <col min="9993" max="10236" width="9.109375" style="42"/>
    <col min="10237" max="10237" width="37.6640625" style="42" customWidth="1"/>
    <col min="10238" max="10238" width="9.109375" style="42"/>
    <col min="10239" max="10239" width="12.88671875" style="42" customWidth="1"/>
    <col min="10240" max="10241" width="9.109375" style="42" hidden="1" customWidth="1"/>
    <col min="10242" max="10242" width="18.33203125" style="42" customWidth="1"/>
    <col min="10243" max="10243" width="64.88671875" style="42" customWidth="1"/>
    <col min="10244" max="10247" width="9.109375" style="42"/>
    <col min="10248" max="10248" width="14.88671875" style="42" customWidth="1"/>
    <col min="10249" max="10492" width="9.109375" style="42"/>
    <col min="10493" max="10493" width="37.6640625" style="42" customWidth="1"/>
    <col min="10494" max="10494" width="9.109375" style="42"/>
    <col min="10495" max="10495" width="12.88671875" style="42" customWidth="1"/>
    <col min="10496" max="10497" width="9.109375" style="42" hidden="1" customWidth="1"/>
    <col min="10498" max="10498" width="18.33203125" style="42" customWidth="1"/>
    <col min="10499" max="10499" width="64.88671875" style="42" customWidth="1"/>
    <col min="10500" max="10503" width="9.109375" style="42"/>
    <col min="10504" max="10504" width="14.88671875" style="42" customWidth="1"/>
    <col min="10505" max="10748" width="9.109375" style="42"/>
    <col min="10749" max="10749" width="37.6640625" style="42" customWidth="1"/>
    <col min="10750" max="10750" width="9.109375" style="42"/>
    <col min="10751" max="10751" width="12.88671875" style="42" customWidth="1"/>
    <col min="10752" max="10753" width="9.109375" style="42" hidden="1" customWidth="1"/>
    <col min="10754" max="10754" width="18.33203125" style="42" customWidth="1"/>
    <col min="10755" max="10755" width="64.88671875" style="42" customWidth="1"/>
    <col min="10756" max="10759" width="9.109375" style="42"/>
    <col min="10760" max="10760" width="14.88671875" style="42" customWidth="1"/>
    <col min="10761" max="11004" width="9.109375" style="42"/>
    <col min="11005" max="11005" width="37.6640625" style="42" customWidth="1"/>
    <col min="11006" max="11006" width="9.109375" style="42"/>
    <col min="11007" max="11007" width="12.88671875" style="42" customWidth="1"/>
    <col min="11008" max="11009" width="9.109375" style="42" hidden="1" customWidth="1"/>
    <col min="11010" max="11010" width="18.33203125" style="42" customWidth="1"/>
    <col min="11011" max="11011" width="64.88671875" style="42" customWidth="1"/>
    <col min="11012" max="11015" width="9.109375" style="42"/>
    <col min="11016" max="11016" width="14.88671875" style="42" customWidth="1"/>
    <col min="11017" max="11260" width="9.109375" style="42"/>
    <col min="11261" max="11261" width="37.6640625" style="42" customWidth="1"/>
    <col min="11262" max="11262" width="9.109375" style="42"/>
    <col min="11263" max="11263" width="12.88671875" style="42" customWidth="1"/>
    <col min="11264" max="11265" width="9.109375" style="42" hidden="1" customWidth="1"/>
    <col min="11266" max="11266" width="18.33203125" style="42" customWidth="1"/>
    <col min="11267" max="11267" width="64.88671875" style="42" customWidth="1"/>
    <col min="11268" max="11271" width="9.109375" style="42"/>
    <col min="11272" max="11272" width="14.88671875" style="42" customWidth="1"/>
    <col min="11273" max="11516" width="9.109375" style="42"/>
    <col min="11517" max="11517" width="37.6640625" style="42" customWidth="1"/>
    <col min="11518" max="11518" width="9.109375" style="42"/>
    <col min="11519" max="11519" width="12.88671875" style="42" customWidth="1"/>
    <col min="11520" max="11521" width="9.109375" style="42" hidden="1" customWidth="1"/>
    <col min="11522" max="11522" width="18.33203125" style="42" customWidth="1"/>
    <col min="11523" max="11523" width="64.88671875" style="42" customWidth="1"/>
    <col min="11524" max="11527" width="9.109375" style="42"/>
    <col min="11528" max="11528" width="14.88671875" style="42" customWidth="1"/>
    <col min="11529" max="11772" width="9.109375" style="42"/>
    <col min="11773" max="11773" width="37.6640625" style="42" customWidth="1"/>
    <col min="11774" max="11774" width="9.109375" style="42"/>
    <col min="11775" max="11775" width="12.88671875" style="42" customWidth="1"/>
    <col min="11776" max="11777" width="9.109375" style="42" hidden="1" customWidth="1"/>
    <col min="11778" max="11778" width="18.33203125" style="42" customWidth="1"/>
    <col min="11779" max="11779" width="64.88671875" style="42" customWidth="1"/>
    <col min="11780" max="11783" width="9.109375" style="42"/>
    <col min="11784" max="11784" width="14.88671875" style="42" customWidth="1"/>
    <col min="11785" max="12028" width="9.109375" style="42"/>
    <col min="12029" max="12029" width="37.6640625" style="42" customWidth="1"/>
    <col min="12030" max="12030" width="9.109375" style="42"/>
    <col min="12031" max="12031" width="12.88671875" style="42" customWidth="1"/>
    <col min="12032" max="12033" width="9.109375" style="42" hidden="1" customWidth="1"/>
    <col min="12034" max="12034" width="18.33203125" style="42" customWidth="1"/>
    <col min="12035" max="12035" width="64.88671875" style="42" customWidth="1"/>
    <col min="12036" max="12039" width="9.109375" style="42"/>
    <col min="12040" max="12040" width="14.88671875" style="42" customWidth="1"/>
    <col min="12041" max="12284" width="9.109375" style="42"/>
    <col min="12285" max="12285" width="37.6640625" style="42" customWidth="1"/>
    <col min="12286" max="12286" width="9.109375" style="42"/>
    <col min="12287" max="12287" width="12.88671875" style="42" customWidth="1"/>
    <col min="12288" max="12289" width="9.109375" style="42" hidden="1" customWidth="1"/>
    <col min="12290" max="12290" width="18.33203125" style="42" customWidth="1"/>
    <col min="12291" max="12291" width="64.88671875" style="42" customWidth="1"/>
    <col min="12292" max="12295" width="9.109375" style="42"/>
    <col min="12296" max="12296" width="14.88671875" style="42" customWidth="1"/>
    <col min="12297" max="12540" width="9.109375" style="42"/>
    <col min="12541" max="12541" width="37.6640625" style="42" customWidth="1"/>
    <col min="12542" max="12542" width="9.109375" style="42"/>
    <col min="12543" max="12543" width="12.88671875" style="42" customWidth="1"/>
    <col min="12544" max="12545" width="9.109375" style="42" hidden="1" customWidth="1"/>
    <col min="12546" max="12546" width="18.33203125" style="42" customWidth="1"/>
    <col min="12547" max="12547" width="64.88671875" style="42" customWidth="1"/>
    <col min="12548" max="12551" width="9.109375" style="42"/>
    <col min="12552" max="12552" width="14.88671875" style="42" customWidth="1"/>
    <col min="12553" max="12796" width="9.109375" style="42"/>
    <col min="12797" max="12797" width="37.6640625" style="42" customWidth="1"/>
    <col min="12798" max="12798" width="9.109375" style="42"/>
    <col min="12799" max="12799" width="12.88671875" style="42" customWidth="1"/>
    <col min="12800" max="12801" width="9.109375" style="42" hidden="1" customWidth="1"/>
    <col min="12802" max="12802" width="18.33203125" style="42" customWidth="1"/>
    <col min="12803" max="12803" width="64.88671875" style="42" customWidth="1"/>
    <col min="12804" max="12807" width="9.109375" style="42"/>
    <col min="12808" max="12808" width="14.88671875" style="42" customWidth="1"/>
    <col min="12809" max="13052" width="9.109375" style="42"/>
    <col min="13053" max="13053" width="37.6640625" style="42" customWidth="1"/>
    <col min="13054" max="13054" width="9.109375" style="42"/>
    <col min="13055" max="13055" width="12.88671875" style="42" customWidth="1"/>
    <col min="13056" max="13057" width="9.109375" style="42" hidden="1" customWidth="1"/>
    <col min="13058" max="13058" width="18.33203125" style="42" customWidth="1"/>
    <col min="13059" max="13059" width="64.88671875" style="42" customWidth="1"/>
    <col min="13060" max="13063" width="9.109375" style="42"/>
    <col min="13064" max="13064" width="14.88671875" style="42" customWidth="1"/>
    <col min="13065" max="13308" width="9.109375" style="42"/>
    <col min="13309" max="13309" width="37.6640625" style="42" customWidth="1"/>
    <col min="13310" max="13310" width="9.109375" style="42"/>
    <col min="13311" max="13311" width="12.88671875" style="42" customWidth="1"/>
    <col min="13312" max="13313" width="9.109375" style="42" hidden="1" customWidth="1"/>
    <col min="13314" max="13314" width="18.33203125" style="42" customWidth="1"/>
    <col min="13315" max="13315" width="64.88671875" style="42" customWidth="1"/>
    <col min="13316" max="13319" width="9.109375" style="42"/>
    <col min="13320" max="13320" width="14.88671875" style="42" customWidth="1"/>
    <col min="13321" max="13564" width="9.109375" style="42"/>
    <col min="13565" max="13565" width="37.6640625" style="42" customWidth="1"/>
    <col min="13566" max="13566" width="9.109375" style="42"/>
    <col min="13567" max="13567" width="12.88671875" style="42" customWidth="1"/>
    <col min="13568" max="13569" width="9.109375" style="42" hidden="1" customWidth="1"/>
    <col min="13570" max="13570" width="18.33203125" style="42" customWidth="1"/>
    <col min="13571" max="13571" width="64.88671875" style="42" customWidth="1"/>
    <col min="13572" max="13575" width="9.109375" style="42"/>
    <col min="13576" max="13576" width="14.88671875" style="42" customWidth="1"/>
    <col min="13577" max="13820" width="9.109375" style="42"/>
    <col min="13821" max="13821" width="37.6640625" style="42" customWidth="1"/>
    <col min="13822" max="13822" width="9.109375" style="42"/>
    <col min="13823" max="13823" width="12.88671875" style="42" customWidth="1"/>
    <col min="13824" max="13825" width="9.109375" style="42" hidden="1" customWidth="1"/>
    <col min="13826" max="13826" width="18.33203125" style="42" customWidth="1"/>
    <col min="13827" max="13827" width="64.88671875" style="42" customWidth="1"/>
    <col min="13828" max="13831" width="9.109375" style="42"/>
    <col min="13832" max="13832" width="14.88671875" style="42" customWidth="1"/>
    <col min="13833" max="14076" width="9.109375" style="42"/>
    <col min="14077" max="14077" width="37.6640625" style="42" customWidth="1"/>
    <col min="14078" max="14078" width="9.109375" style="42"/>
    <col min="14079" max="14079" width="12.88671875" style="42" customWidth="1"/>
    <col min="14080" max="14081" width="9.109375" style="42" hidden="1" customWidth="1"/>
    <col min="14082" max="14082" width="18.33203125" style="42" customWidth="1"/>
    <col min="14083" max="14083" width="64.88671875" style="42" customWidth="1"/>
    <col min="14084" max="14087" width="9.109375" style="42"/>
    <col min="14088" max="14088" width="14.88671875" style="42" customWidth="1"/>
    <col min="14089" max="14332" width="9.109375" style="42"/>
    <col min="14333" max="14333" width="37.6640625" style="42" customWidth="1"/>
    <col min="14334" max="14334" width="9.109375" style="42"/>
    <col min="14335" max="14335" width="12.88671875" style="42" customWidth="1"/>
    <col min="14336" max="14337" width="9.109375" style="42" hidden="1" customWidth="1"/>
    <col min="14338" max="14338" width="18.33203125" style="42" customWidth="1"/>
    <col min="14339" max="14339" width="64.88671875" style="42" customWidth="1"/>
    <col min="14340" max="14343" width="9.109375" style="42"/>
    <col min="14344" max="14344" width="14.88671875" style="42" customWidth="1"/>
    <col min="14345" max="14588" width="9.109375" style="42"/>
    <col min="14589" max="14589" width="37.6640625" style="42" customWidth="1"/>
    <col min="14590" max="14590" width="9.109375" style="42"/>
    <col min="14591" max="14591" width="12.88671875" style="42" customWidth="1"/>
    <col min="14592" max="14593" width="9.109375" style="42" hidden="1" customWidth="1"/>
    <col min="14594" max="14594" width="18.33203125" style="42" customWidth="1"/>
    <col min="14595" max="14595" width="64.88671875" style="42" customWidth="1"/>
    <col min="14596" max="14599" width="9.109375" style="42"/>
    <col min="14600" max="14600" width="14.88671875" style="42" customWidth="1"/>
    <col min="14601" max="14844" width="9.109375" style="42"/>
    <col min="14845" max="14845" width="37.6640625" style="42" customWidth="1"/>
    <col min="14846" max="14846" width="9.109375" style="42"/>
    <col min="14847" max="14847" width="12.88671875" style="42" customWidth="1"/>
    <col min="14848" max="14849" width="9.109375" style="42" hidden="1" customWidth="1"/>
    <col min="14850" max="14850" width="18.33203125" style="42" customWidth="1"/>
    <col min="14851" max="14851" width="64.88671875" style="42" customWidth="1"/>
    <col min="14852" max="14855" width="9.109375" style="42"/>
    <col min="14856" max="14856" width="14.88671875" style="42" customWidth="1"/>
    <col min="14857" max="15100" width="9.109375" style="42"/>
    <col min="15101" max="15101" width="37.6640625" style="42" customWidth="1"/>
    <col min="15102" max="15102" width="9.109375" style="42"/>
    <col min="15103" max="15103" width="12.88671875" style="42" customWidth="1"/>
    <col min="15104" max="15105" width="9.109375" style="42" hidden="1" customWidth="1"/>
    <col min="15106" max="15106" width="18.33203125" style="42" customWidth="1"/>
    <col min="15107" max="15107" width="64.88671875" style="42" customWidth="1"/>
    <col min="15108" max="15111" width="9.109375" style="42"/>
    <col min="15112" max="15112" width="14.88671875" style="42" customWidth="1"/>
    <col min="15113" max="15356" width="9.109375" style="42"/>
    <col min="15357" max="15357" width="37.6640625" style="42" customWidth="1"/>
    <col min="15358" max="15358" width="9.109375" style="42"/>
    <col min="15359" max="15359" width="12.88671875" style="42" customWidth="1"/>
    <col min="15360" max="15361" width="9.109375" style="42" hidden="1" customWidth="1"/>
    <col min="15362" max="15362" width="18.33203125" style="42" customWidth="1"/>
    <col min="15363" max="15363" width="64.88671875" style="42" customWidth="1"/>
    <col min="15364" max="15367" width="9.109375" style="42"/>
    <col min="15368" max="15368" width="14.88671875" style="42" customWidth="1"/>
    <col min="15369" max="15612" width="9.109375" style="42"/>
    <col min="15613" max="15613" width="37.6640625" style="42" customWidth="1"/>
    <col min="15614" max="15614" width="9.109375" style="42"/>
    <col min="15615" max="15615" width="12.88671875" style="42" customWidth="1"/>
    <col min="15616" max="15617" width="9.109375" style="42" hidden="1" customWidth="1"/>
    <col min="15618" max="15618" width="18.33203125" style="42" customWidth="1"/>
    <col min="15619" max="15619" width="64.88671875" style="42" customWidth="1"/>
    <col min="15620" max="15623" width="9.109375" style="42"/>
    <col min="15624" max="15624" width="14.88671875" style="42" customWidth="1"/>
    <col min="15625" max="15868" width="9.109375" style="42"/>
    <col min="15869" max="15869" width="37.6640625" style="42" customWidth="1"/>
    <col min="15870" max="15870" width="9.109375" style="42"/>
    <col min="15871" max="15871" width="12.88671875" style="42" customWidth="1"/>
    <col min="15872" max="15873" width="9.109375" style="42" hidden="1" customWidth="1"/>
    <col min="15874" max="15874" width="18.33203125" style="42" customWidth="1"/>
    <col min="15875" max="15875" width="64.88671875" style="42" customWidth="1"/>
    <col min="15876" max="15879" width="9.109375" style="42"/>
    <col min="15880" max="15880" width="14.88671875" style="42" customWidth="1"/>
    <col min="15881" max="16124" width="9.109375" style="42"/>
    <col min="16125" max="16125" width="37.6640625" style="42" customWidth="1"/>
    <col min="16126" max="16126" width="9.109375" style="42"/>
    <col min="16127" max="16127" width="12.88671875" style="42" customWidth="1"/>
    <col min="16128" max="16129" width="9.109375" style="42" hidden="1" customWidth="1"/>
    <col min="16130" max="16130" width="18.33203125" style="42" customWidth="1"/>
    <col min="16131" max="16131" width="64.88671875" style="42" customWidth="1"/>
    <col min="16132" max="16135" width="9.109375" style="42"/>
    <col min="16136" max="16136" width="14.88671875" style="42" customWidth="1"/>
    <col min="16137" max="16384" width="9.109375" style="42"/>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87" t="str">
        <f>'2. паспорт  ТП'!A4:S4</f>
        <v>Год раскрытия информации: 2023 год</v>
      </c>
      <c r="B5" s="287"/>
      <c r="C5" s="287"/>
      <c r="D5" s="287"/>
      <c r="E5" s="287"/>
      <c r="F5" s="287"/>
      <c r="G5" s="287"/>
      <c r="H5" s="287"/>
      <c r="I5" s="287"/>
      <c r="J5" s="287"/>
      <c r="K5" s="287"/>
      <c r="L5" s="287"/>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 x14ac:dyDescent="0.35">
      <c r="K6" s="11"/>
    </row>
    <row r="7" spans="1:44" ht="17.399999999999999" x14ac:dyDescent="0.3">
      <c r="A7" s="291" t="s">
        <v>10</v>
      </c>
      <c r="B7" s="291"/>
      <c r="C7" s="291"/>
      <c r="D7" s="291"/>
      <c r="E7" s="291"/>
      <c r="F7" s="291"/>
      <c r="G7" s="291"/>
      <c r="H7" s="291"/>
      <c r="I7" s="291"/>
      <c r="J7" s="291"/>
      <c r="K7" s="291"/>
      <c r="L7" s="291"/>
    </row>
    <row r="8" spans="1:44" ht="17.399999999999999" x14ac:dyDescent="0.3">
      <c r="A8" s="291"/>
      <c r="B8" s="291"/>
      <c r="C8" s="291"/>
      <c r="D8" s="291"/>
      <c r="E8" s="291"/>
      <c r="F8" s="291"/>
      <c r="G8" s="291"/>
      <c r="H8" s="291"/>
      <c r="I8" s="291"/>
      <c r="J8" s="291"/>
      <c r="K8" s="291"/>
      <c r="L8" s="291"/>
    </row>
    <row r="9" spans="1:44" x14ac:dyDescent="0.3">
      <c r="A9" s="294" t="str">
        <f>'1. паспорт местоположение'!A9:C9</f>
        <v xml:space="preserve">Акционерное общество "Калининградская генерирующая компания" </v>
      </c>
      <c r="B9" s="294"/>
      <c r="C9" s="294"/>
      <c r="D9" s="294"/>
      <c r="E9" s="294"/>
      <c r="F9" s="294"/>
      <c r="G9" s="294"/>
      <c r="H9" s="294"/>
      <c r="I9" s="294"/>
      <c r="J9" s="294"/>
      <c r="K9" s="294"/>
      <c r="L9" s="294"/>
    </row>
    <row r="10" spans="1:44" x14ac:dyDescent="0.3">
      <c r="A10" s="288" t="s">
        <v>9</v>
      </c>
      <c r="B10" s="288"/>
      <c r="C10" s="288"/>
      <c r="D10" s="288"/>
      <c r="E10" s="288"/>
      <c r="F10" s="288"/>
      <c r="G10" s="288"/>
      <c r="H10" s="288"/>
      <c r="I10" s="288"/>
      <c r="J10" s="288"/>
      <c r="K10" s="288"/>
      <c r="L10" s="288"/>
    </row>
    <row r="11" spans="1:44" ht="17.399999999999999" x14ac:dyDescent="0.3">
      <c r="A11" s="291"/>
      <c r="B11" s="291"/>
      <c r="C11" s="291"/>
      <c r="D11" s="291"/>
      <c r="E11" s="291"/>
      <c r="F11" s="291"/>
      <c r="G11" s="291"/>
      <c r="H11" s="291"/>
      <c r="I11" s="291"/>
      <c r="J11" s="291"/>
      <c r="K11" s="291"/>
      <c r="L11" s="291"/>
    </row>
    <row r="12" spans="1:44" x14ac:dyDescent="0.3">
      <c r="A12" s="294" t="str">
        <f>'1. паспорт местоположение'!A12:C12</f>
        <v>J_KGK_01</v>
      </c>
      <c r="B12" s="294"/>
      <c r="C12" s="294"/>
      <c r="D12" s="294"/>
      <c r="E12" s="294"/>
      <c r="F12" s="294"/>
      <c r="G12" s="294"/>
      <c r="H12" s="294"/>
      <c r="I12" s="294"/>
      <c r="J12" s="294"/>
      <c r="K12" s="294"/>
      <c r="L12" s="294"/>
    </row>
    <row r="13" spans="1:44" x14ac:dyDescent="0.3">
      <c r="A13" s="288" t="s">
        <v>8</v>
      </c>
      <c r="B13" s="288"/>
      <c r="C13" s="288"/>
      <c r="D13" s="288"/>
      <c r="E13" s="288"/>
      <c r="F13" s="288"/>
      <c r="G13" s="288"/>
      <c r="H13" s="288"/>
      <c r="I13" s="288"/>
      <c r="J13" s="288"/>
      <c r="K13" s="288"/>
      <c r="L13" s="288"/>
    </row>
    <row r="14" spans="1:44" ht="18" x14ac:dyDescent="0.3">
      <c r="A14" s="298"/>
      <c r="B14" s="298"/>
      <c r="C14" s="298"/>
      <c r="D14" s="298"/>
      <c r="E14" s="298"/>
      <c r="F14" s="298"/>
      <c r="G14" s="298"/>
      <c r="H14" s="298"/>
      <c r="I14" s="298"/>
      <c r="J14" s="298"/>
      <c r="K14" s="298"/>
      <c r="L14" s="298"/>
    </row>
    <row r="15" spans="1:44" x14ac:dyDescent="0.3">
      <c r="A15" s="294" t="str">
        <f>'1. паспорт местоположение'!A15</f>
        <v>Реконструкция производственного объекта "Гусевская ТЭЦ" г. Гусев</v>
      </c>
      <c r="B15" s="294"/>
      <c r="C15" s="294"/>
      <c r="D15" s="294"/>
      <c r="E15" s="294"/>
      <c r="F15" s="294"/>
      <c r="G15" s="294"/>
      <c r="H15" s="294"/>
      <c r="I15" s="294"/>
      <c r="J15" s="294"/>
      <c r="K15" s="294"/>
      <c r="L15" s="294"/>
    </row>
    <row r="16" spans="1:44" x14ac:dyDescent="0.3">
      <c r="A16" s="288" t="s">
        <v>7</v>
      </c>
      <c r="B16" s="288"/>
      <c r="C16" s="288"/>
      <c r="D16" s="288"/>
      <c r="E16" s="288"/>
      <c r="F16" s="288"/>
      <c r="G16" s="288"/>
      <c r="H16" s="288"/>
      <c r="I16" s="288"/>
      <c r="J16" s="288"/>
      <c r="K16" s="288"/>
      <c r="L16" s="288"/>
    </row>
    <row r="17" spans="1:12" ht="15.75" customHeight="1" x14ac:dyDescent="0.3">
      <c r="L17" s="66"/>
    </row>
    <row r="18" spans="1:12" x14ac:dyDescent="0.3">
      <c r="K18" s="65"/>
    </row>
    <row r="19" spans="1:12" ht="15.75" customHeight="1" x14ac:dyDescent="0.3">
      <c r="A19" s="347" t="s">
        <v>505</v>
      </c>
      <c r="B19" s="347"/>
      <c r="C19" s="347"/>
      <c r="D19" s="347"/>
      <c r="E19" s="347"/>
      <c r="F19" s="347"/>
      <c r="G19" s="347"/>
      <c r="H19" s="347"/>
      <c r="I19" s="347"/>
      <c r="J19" s="347"/>
      <c r="K19" s="347"/>
      <c r="L19" s="347"/>
    </row>
    <row r="20" spans="1:12" x14ac:dyDescent="0.3">
      <c r="A20" s="43"/>
      <c r="B20" s="43"/>
    </row>
    <row r="21" spans="1:12" ht="28.5" customHeight="1" x14ac:dyDescent="0.3">
      <c r="A21" s="339" t="s">
        <v>227</v>
      </c>
      <c r="B21" s="339" t="s">
        <v>226</v>
      </c>
      <c r="C21" s="344" t="s">
        <v>436</v>
      </c>
      <c r="D21" s="344"/>
      <c r="E21" s="344"/>
      <c r="F21" s="344"/>
      <c r="G21" s="344"/>
      <c r="H21" s="344"/>
      <c r="I21" s="339" t="s">
        <v>225</v>
      </c>
      <c r="J21" s="341" t="s">
        <v>438</v>
      </c>
      <c r="K21" s="339" t="s">
        <v>224</v>
      </c>
      <c r="L21" s="340" t="s">
        <v>437</v>
      </c>
    </row>
    <row r="22" spans="1:12" ht="58.5" customHeight="1" x14ac:dyDescent="0.3">
      <c r="A22" s="339"/>
      <c r="B22" s="339"/>
      <c r="C22" s="343" t="s">
        <v>3</v>
      </c>
      <c r="D22" s="343"/>
      <c r="E22" s="90"/>
      <c r="F22" s="91"/>
      <c r="G22" s="345" t="s">
        <v>2</v>
      </c>
      <c r="H22" s="346"/>
      <c r="I22" s="339"/>
      <c r="J22" s="342"/>
      <c r="K22" s="339"/>
      <c r="L22" s="340"/>
    </row>
    <row r="23" spans="1:12" ht="31.2" x14ac:dyDescent="0.3">
      <c r="A23" s="339"/>
      <c r="B23" s="339"/>
      <c r="C23" s="58" t="s">
        <v>223</v>
      </c>
      <c r="D23" s="58" t="s">
        <v>222</v>
      </c>
      <c r="E23" s="58" t="s">
        <v>223</v>
      </c>
      <c r="F23" s="58" t="s">
        <v>222</v>
      </c>
      <c r="G23" s="58" t="s">
        <v>223</v>
      </c>
      <c r="H23" s="58" t="s">
        <v>222</v>
      </c>
      <c r="I23" s="339"/>
      <c r="J23" s="343"/>
      <c r="K23" s="339"/>
      <c r="L23" s="340"/>
    </row>
    <row r="24" spans="1:12" x14ac:dyDescent="0.3">
      <c r="A24" s="48">
        <v>1</v>
      </c>
      <c r="B24" s="48">
        <v>2</v>
      </c>
      <c r="C24" s="58">
        <v>3</v>
      </c>
      <c r="D24" s="58">
        <v>4</v>
      </c>
      <c r="E24" s="58">
        <v>5</v>
      </c>
      <c r="F24" s="58">
        <v>6</v>
      </c>
      <c r="G24" s="58">
        <v>7</v>
      </c>
      <c r="H24" s="58">
        <v>8</v>
      </c>
      <c r="I24" s="58">
        <v>9</v>
      </c>
      <c r="J24" s="58">
        <v>10</v>
      </c>
      <c r="K24" s="58">
        <v>11</v>
      </c>
      <c r="L24" s="58">
        <v>12</v>
      </c>
    </row>
    <row r="25" spans="1:12" x14ac:dyDescent="0.3">
      <c r="A25" s="58">
        <v>1</v>
      </c>
      <c r="B25" s="59" t="s">
        <v>221</v>
      </c>
      <c r="C25" s="59"/>
      <c r="D25" s="63"/>
      <c r="E25" s="63"/>
      <c r="F25" s="63"/>
      <c r="G25" s="63"/>
      <c r="H25" s="63"/>
      <c r="I25" s="63"/>
      <c r="J25" s="63"/>
      <c r="K25" s="56"/>
      <c r="L25" s="69"/>
    </row>
    <row r="26" spans="1:12" ht="21.75" customHeight="1" x14ac:dyDescent="0.3">
      <c r="A26" s="58" t="s">
        <v>220</v>
      </c>
      <c r="B26" s="64" t="s">
        <v>443</v>
      </c>
      <c r="C26" s="205">
        <v>2021</v>
      </c>
      <c r="D26" s="205">
        <v>2021</v>
      </c>
      <c r="E26" s="63"/>
      <c r="F26" s="63"/>
      <c r="G26" s="205">
        <v>2021</v>
      </c>
      <c r="H26" s="205">
        <v>2021</v>
      </c>
      <c r="I26" s="139" t="s">
        <v>556</v>
      </c>
      <c r="J26" s="139" t="s">
        <v>556</v>
      </c>
      <c r="K26" s="139" t="s">
        <v>556</v>
      </c>
      <c r="L26" s="139" t="s">
        <v>556</v>
      </c>
    </row>
    <row r="27" spans="1:12" ht="39" customHeight="1" x14ac:dyDescent="0.3">
      <c r="A27" s="58" t="s">
        <v>219</v>
      </c>
      <c r="B27" s="64" t="s">
        <v>445</v>
      </c>
      <c r="C27" s="205">
        <v>2021</v>
      </c>
      <c r="D27" s="205">
        <v>2021</v>
      </c>
      <c r="E27" s="63"/>
      <c r="F27" s="63"/>
      <c r="G27" s="205">
        <v>2021</v>
      </c>
      <c r="H27" s="205">
        <v>2021</v>
      </c>
      <c r="I27" s="139" t="s">
        <v>556</v>
      </c>
      <c r="J27" s="139" t="s">
        <v>556</v>
      </c>
      <c r="K27" s="139" t="s">
        <v>556</v>
      </c>
      <c r="L27" s="139" t="s">
        <v>556</v>
      </c>
    </row>
    <row r="28" spans="1:12" ht="70.5" customHeight="1" x14ac:dyDescent="0.3">
      <c r="A28" s="58" t="s">
        <v>444</v>
      </c>
      <c r="B28" s="64" t="s">
        <v>449</v>
      </c>
      <c r="C28" s="205">
        <v>2021</v>
      </c>
      <c r="D28" s="205">
        <v>2021</v>
      </c>
      <c r="E28" s="63"/>
      <c r="F28" s="63"/>
      <c r="G28" s="205">
        <v>2021</v>
      </c>
      <c r="H28" s="205">
        <v>2021</v>
      </c>
      <c r="I28" s="139" t="s">
        <v>556</v>
      </c>
      <c r="J28" s="139" t="s">
        <v>556</v>
      </c>
      <c r="K28" s="139" t="s">
        <v>556</v>
      </c>
      <c r="L28" s="139" t="s">
        <v>556</v>
      </c>
    </row>
    <row r="29" spans="1:12" ht="54" customHeight="1" x14ac:dyDescent="0.3">
      <c r="A29" s="58" t="s">
        <v>218</v>
      </c>
      <c r="B29" s="64" t="s">
        <v>448</v>
      </c>
      <c r="C29" s="205">
        <v>2021</v>
      </c>
      <c r="D29" s="205">
        <v>2021</v>
      </c>
      <c r="E29" s="63"/>
      <c r="F29" s="63"/>
      <c r="G29" s="205">
        <v>2021</v>
      </c>
      <c r="H29" s="205">
        <v>2021</v>
      </c>
      <c r="I29" s="139" t="s">
        <v>556</v>
      </c>
      <c r="J29" s="139" t="s">
        <v>556</v>
      </c>
      <c r="K29" s="139" t="s">
        <v>556</v>
      </c>
      <c r="L29" s="139" t="s">
        <v>556</v>
      </c>
    </row>
    <row r="30" spans="1:12" ht="42" customHeight="1" x14ac:dyDescent="0.3">
      <c r="A30" s="58" t="s">
        <v>217</v>
      </c>
      <c r="B30" s="64" t="s">
        <v>450</v>
      </c>
      <c r="C30" s="205" t="s">
        <v>540</v>
      </c>
      <c r="D30" s="205" t="s">
        <v>540</v>
      </c>
      <c r="E30" s="63"/>
      <c r="F30" s="63"/>
      <c r="G30" s="139" t="s">
        <v>556</v>
      </c>
      <c r="H30" s="139" t="s">
        <v>556</v>
      </c>
      <c r="I30" s="139" t="s">
        <v>556</v>
      </c>
      <c r="J30" s="139" t="s">
        <v>556</v>
      </c>
      <c r="K30" s="139" t="s">
        <v>556</v>
      </c>
      <c r="L30" s="139" t="s">
        <v>556</v>
      </c>
    </row>
    <row r="31" spans="1:12" ht="37.5" customHeight="1" x14ac:dyDescent="0.3">
      <c r="A31" s="58" t="s">
        <v>216</v>
      </c>
      <c r="B31" s="57" t="s">
        <v>446</v>
      </c>
      <c r="C31" s="206">
        <v>2018</v>
      </c>
      <c r="D31" s="206">
        <v>2018</v>
      </c>
      <c r="E31" s="63"/>
      <c r="F31" s="63"/>
      <c r="G31" s="206">
        <v>2018</v>
      </c>
      <c r="H31" s="206">
        <v>2018</v>
      </c>
      <c r="I31" s="139" t="s">
        <v>556</v>
      </c>
      <c r="J31" s="139" t="s">
        <v>556</v>
      </c>
      <c r="K31" s="139" t="s">
        <v>556</v>
      </c>
      <c r="L31" s="139" t="s">
        <v>556</v>
      </c>
    </row>
    <row r="32" spans="1:12" ht="31.2" x14ac:dyDescent="0.3">
      <c r="A32" s="58" t="s">
        <v>214</v>
      </c>
      <c r="B32" s="57" t="s">
        <v>451</v>
      </c>
      <c r="C32" s="206">
        <v>2020</v>
      </c>
      <c r="D32" s="206">
        <v>2023</v>
      </c>
      <c r="E32" s="63"/>
      <c r="F32" s="63"/>
      <c r="G32" s="206">
        <v>2020</v>
      </c>
      <c r="H32" s="139" t="s">
        <v>556</v>
      </c>
      <c r="I32" s="139" t="s">
        <v>556</v>
      </c>
      <c r="J32" s="139" t="s">
        <v>556</v>
      </c>
      <c r="K32" s="139" t="s">
        <v>556</v>
      </c>
      <c r="L32" s="139" t="s">
        <v>556</v>
      </c>
    </row>
    <row r="33" spans="1:12" ht="37.5" customHeight="1" x14ac:dyDescent="0.3">
      <c r="A33" s="58" t="s">
        <v>462</v>
      </c>
      <c r="B33" s="57" t="s">
        <v>376</v>
      </c>
      <c r="C33" s="205">
        <v>2022</v>
      </c>
      <c r="D33" s="205">
        <v>2023</v>
      </c>
      <c r="E33" s="63"/>
      <c r="F33" s="63"/>
      <c r="G33" s="139">
        <v>2022</v>
      </c>
      <c r="H33" s="139" t="s">
        <v>556</v>
      </c>
      <c r="I33" s="139" t="s">
        <v>556</v>
      </c>
      <c r="J33" s="139" t="s">
        <v>556</v>
      </c>
      <c r="K33" s="139" t="s">
        <v>556</v>
      </c>
      <c r="L33" s="139" t="s">
        <v>556</v>
      </c>
    </row>
    <row r="34" spans="1:12" ht="47.25" customHeight="1" x14ac:dyDescent="0.3">
      <c r="A34" s="58" t="s">
        <v>463</v>
      </c>
      <c r="B34" s="57" t="s">
        <v>455</v>
      </c>
      <c r="C34" s="205" t="s">
        <v>540</v>
      </c>
      <c r="D34" s="205" t="s">
        <v>540</v>
      </c>
      <c r="E34" s="62"/>
      <c r="F34" s="62"/>
      <c r="G34" s="139" t="s">
        <v>556</v>
      </c>
      <c r="H34" s="139" t="s">
        <v>556</v>
      </c>
      <c r="I34" s="139" t="s">
        <v>556</v>
      </c>
      <c r="J34" s="139" t="s">
        <v>556</v>
      </c>
      <c r="K34" s="139" t="s">
        <v>556</v>
      </c>
      <c r="L34" s="139" t="s">
        <v>556</v>
      </c>
    </row>
    <row r="35" spans="1:12" ht="49.5" customHeight="1" x14ac:dyDescent="0.3">
      <c r="A35" s="58" t="s">
        <v>464</v>
      </c>
      <c r="B35" s="57" t="s">
        <v>215</v>
      </c>
      <c r="C35" s="205">
        <v>2023</v>
      </c>
      <c r="D35" s="205">
        <v>2023</v>
      </c>
      <c r="E35" s="62"/>
      <c r="F35" s="62"/>
      <c r="G35" s="139" t="s">
        <v>556</v>
      </c>
      <c r="H35" s="139" t="s">
        <v>556</v>
      </c>
      <c r="I35" s="139" t="s">
        <v>556</v>
      </c>
      <c r="J35" s="139" t="s">
        <v>556</v>
      </c>
      <c r="K35" s="139" t="s">
        <v>556</v>
      </c>
      <c r="L35" s="139" t="s">
        <v>556</v>
      </c>
    </row>
    <row r="36" spans="1:12" ht="37.5" customHeight="1" x14ac:dyDescent="0.3">
      <c r="A36" s="58" t="s">
        <v>465</v>
      </c>
      <c r="B36" s="57" t="s">
        <v>447</v>
      </c>
      <c r="C36" s="205">
        <v>2023</v>
      </c>
      <c r="D36" s="205">
        <v>2023</v>
      </c>
      <c r="E36" s="61"/>
      <c r="F36" s="60"/>
      <c r="G36" s="139" t="s">
        <v>556</v>
      </c>
      <c r="H36" s="139" t="s">
        <v>556</v>
      </c>
      <c r="I36" s="139" t="s">
        <v>556</v>
      </c>
      <c r="J36" s="139" t="s">
        <v>556</v>
      </c>
      <c r="K36" s="139" t="s">
        <v>556</v>
      </c>
      <c r="L36" s="139" t="s">
        <v>556</v>
      </c>
    </row>
    <row r="37" spans="1:12" x14ac:dyDescent="0.3">
      <c r="A37" s="58" t="s">
        <v>466</v>
      </c>
      <c r="B37" s="57" t="s">
        <v>213</v>
      </c>
      <c r="C37" s="205">
        <v>2023</v>
      </c>
      <c r="D37" s="205">
        <v>2023</v>
      </c>
      <c r="E37" s="61"/>
      <c r="F37" s="60"/>
      <c r="G37" s="139" t="s">
        <v>556</v>
      </c>
      <c r="H37" s="139" t="s">
        <v>556</v>
      </c>
      <c r="I37" s="139" t="s">
        <v>556</v>
      </c>
      <c r="J37" s="139" t="s">
        <v>556</v>
      </c>
      <c r="K37" s="139" t="s">
        <v>556</v>
      </c>
      <c r="L37" s="139" t="s">
        <v>556</v>
      </c>
    </row>
    <row r="38" spans="1:12" x14ac:dyDescent="0.3">
      <c r="A38" s="58" t="s">
        <v>467</v>
      </c>
      <c r="B38" s="59" t="s">
        <v>212</v>
      </c>
      <c r="C38" s="207"/>
      <c r="D38" s="207"/>
      <c r="E38" s="56"/>
      <c r="F38" s="56"/>
      <c r="G38" s="139" t="s">
        <v>556</v>
      </c>
      <c r="H38" s="139" t="s">
        <v>556</v>
      </c>
      <c r="I38" s="139" t="s">
        <v>556</v>
      </c>
      <c r="J38" s="139" t="s">
        <v>556</v>
      </c>
      <c r="K38" s="139" t="s">
        <v>556</v>
      </c>
      <c r="L38" s="139" t="s">
        <v>556</v>
      </c>
    </row>
    <row r="39" spans="1:12" ht="62.4" x14ac:dyDescent="0.3">
      <c r="A39" s="58">
        <v>2</v>
      </c>
      <c r="B39" s="57" t="s">
        <v>452</v>
      </c>
      <c r="C39" s="205">
        <v>2023</v>
      </c>
      <c r="D39" s="205">
        <v>2023</v>
      </c>
      <c r="E39" s="56"/>
      <c r="F39" s="56"/>
      <c r="G39" s="139" t="s">
        <v>556</v>
      </c>
      <c r="H39" s="139" t="s">
        <v>556</v>
      </c>
      <c r="I39" s="139" t="s">
        <v>556</v>
      </c>
      <c r="J39" s="139" t="s">
        <v>556</v>
      </c>
      <c r="K39" s="139" t="s">
        <v>556</v>
      </c>
      <c r="L39" s="139" t="s">
        <v>556</v>
      </c>
    </row>
    <row r="40" spans="1:12" ht="33.75" customHeight="1" x14ac:dyDescent="0.3">
      <c r="A40" s="58" t="s">
        <v>211</v>
      </c>
      <c r="B40" s="57" t="s">
        <v>454</v>
      </c>
      <c r="C40" s="205">
        <v>2023</v>
      </c>
      <c r="D40" s="205">
        <v>2023</v>
      </c>
      <c r="E40" s="56"/>
      <c r="F40" s="56"/>
      <c r="G40" s="139" t="s">
        <v>556</v>
      </c>
      <c r="H40" s="139" t="s">
        <v>556</v>
      </c>
      <c r="I40" s="139" t="s">
        <v>556</v>
      </c>
      <c r="J40" s="139" t="s">
        <v>556</v>
      </c>
      <c r="K40" s="139" t="s">
        <v>556</v>
      </c>
      <c r="L40" s="139" t="s">
        <v>556</v>
      </c>
    </row>
    <row r="41" spans="1:12" ht="63" customHeight="1" x14ac:dyDescent="0.3">
      <c r="A41" s="58" t="s">
        <v>210</v>
      </c>
      <c r="B41" s="59" t="s">
        <v>536</v>
      </c>
      <c r="C41" s="207"/>
      <c r="D41" s="207"/>
      <c r="E41" s="56"/>
      <c r="F41" s="56"/>
      <c r="G41" s="139" t="s">
        <v>556</v>
      </c>
      <c r="H41" s="139" t="s">
        <v>556</v>
      </c>
      <c r="I41" s="139" t="s">
        <v>556</v>
      </c>
      <c r="J41" s="139" t="s">
        <v>556</v>
      </c>
      <c r="K41" s="139" t="s">
        <v>556</v>
      </c>
      <c r="L41" s="139" t="s">
        <v>556</v>
      </c>
    </row>
    <row r="42" spans="1:12" ht="58.5" customHeight="1" x14ac:dyDescent="0.3">
      <c r="A42" s="58">
        <v>3</v>
      </c>
      <c r="B42" s="57" t="s">
        <v>453</v>
      </c>
      <c r="C42" s="205">
        <v>2023</v>
      </c>
      <c r="D42" s="205">
        <v>2023</v>
      </c>
      <c r="E42" s="56"/>
      <c r="F42" s="56"/>
      <c r="G42" s="139" t="s">
        <v>556</v>
      </c>
      <c r="H42" s="139" t="s">
        <v>556</v>
      </c>
      <c r="I42" s="139" t="s">
        <v>556</v>
      </c>
      <c r="J42" s="139" t="s">
        <v>556</v>
      </c>
      <c r="K42" s="139" t="s">
        <v>556</v>
      </c>
      <c r="L42" s="139" t="s">
        <v>556</v>
      </c>
    </row>
    <row r="43" spans="1:12" ht="34.5" customHeight="1" x14ac:dyDescent="0.3">
      <c r="A43" s="58" t="s">
        <v>209</v>
      </c>
      <c r="B43" s="57" t="s">
        <v>207</v>
      </c>
      <c r="C43" s="205">
        <v>2023</v>
      </c>
      <c r="D43" s="205">
        <v>2023</v>
      </c>
      <c r="E43" s="56"/>
      <c r="F43" s="56"/>
      <c r="G43" s="139" t="s">
        <v>556</v>
      </c>
      <c r="H43" s="139" t="s">
        <v>556</v>
      </c>
      <c r="I43" s="139" t="s">
        <v>556</v>
      </c>
      <c r="J43" s="139" t="s">
        <v>556</v>
      </c>
      <c r="K43" s="139" t="s">
        <v>556</v>
      </c>
      <c r="L43" s="139" t="s">
        <v>556</v>
      </c>
    </row>
    <row r="44" spans="1:12" ht="24.75" customHeight="1" x14ac:dyDescent="0.3">
      <c r="A44" s="58" t="s">
        <v>208</v>
      </c>
      <c r="B44" s="57" t="s">
        <v>205</v>
      </c>
      <c r="C44" s="205">
        <v>2023</v>
      </c>
      <c r="D44" s="205">
        <v>2023</v>
      </c>
      <c r="E44" s="56"/>
      <c r="F44" s="56"/>
      <c r="G44" s="139" t="s">
        <v>556</v>
      </c>
      <c r="H44" s="139" t="s">
        <v>556</v>
      </c>
      <c r="I44" s="139" t="s">
        <v>556</v>
      </c>
      <c r="J44" s="139" t="s">
        <v>556</v>
      </c>
      <c r="K44" s="139" t="s">
        <v>556</v>
      </c>
      <c r="L44" s="139" t="s">
        <v>556</v>
      </c>
    </row>
    <row r="45" spans="1:12" ht="90.75" customHeight="1" x14ac:dyDescent="0.3">
      <c r="A45" s="58" t="s">
        <v>206</v>
      </c>
      <c r="B45" s="57" t="s">
        <v>458</v>
      </c>
      <c r="C45" s="205">
        <v>2023</v>
      </c>
      <c r="D45" s="205">
        <v>2023</v>
      </c>
      <c r="E45" s="56"/>
      <c r="F45" s="56"/>
      <c r="G45" s="139" t="s">
        <v>556</v>
      </c>
      <c r="H45" s="139" t="s">
        <v>556</v>
      </c>
      <c r="I45" s="139" t="s">
        <v>556</v>
      </c>
      <c r="J45" s="139" t="s">
        <v>556</v>
      </c>
      <c r="K45" s="139" t="s">
        <v>556</v>
      </c>
      <c r="L45" s="139" t="s">
        <v>556</v>
      </c>
    </row>
    <row r="46" spans="1:12" ht="167.25" customHeight="1" x14ac:dyDescent="0.3">
      <c r="A46" s="58" t="s">
        <v>204</v>
      </c>
      <c r="B46" s="57" t="s">
        <v>456</v>
      </c>
      <c r="C46" s="205">
        <v>2023</v>
      </c>
      <c r="D46" s="205">
        <v>2023</v>
      </c>
      <c r="E46" s="56"/>
      <c r="F46" s="56"/>
      <c r="G46" s="139" t="s">
        <v>556</v>
      </c>
      <c r="H46" s="139" t="s">
        <v>556</v>
      </c>
      <c r="I46" s="139" t="s">
        <v>556</v>
      </c>
      <c r="J46" s="139" t="s">
        <v>556</v>
      </c>
      <c r="K46" s="139" t="s">
        <v>556</v>
      </c>
      <c r="L46" s="139" t="s">
        <v>556</v>
      </c>
    </row>
    <row r="47" spans="1:12" ht="30.75" customHeight="1" x14ac:dyDescent="0.3">
      <c r="A47" s="58" t="s">
        <v>202</v>
      </c>
      <c r="B47" s="57" t="s">
        <v>203</v>
      </c>
      <c r="C47" s="205">
        <v>2023</v>
      </c>
      <c r="D47" s="205">
        <v>2023</v>
      </c>
      <c r="E47" s="56"/>
      <c r="F47" s="56"/>
      <c r="G47" s="139" t="s">
        <v>556</v>
      </c>
      <c r="H47" s="139" t="s">
        <v>556</v>
      </c>
      <c r="I47" s="139" t="s">
        <v>556</v>
      </c>
      <c r="J47" s="139" t="s">
        <v>556</v>
      </c>
      <c r="K47" s="139" t="s">
        <v>556</v>
      </c>
      <c r="L47" s="139" t="s">
        <v>556</v>
      </c>
    </row>
    <row r="48" spans="1:12" ht="37.5" customHeight="1" x14ac:dyDescent="0.3">
      <c r="A48" s="58" t="s">
        <v>468</v>
      </c>
      <c r="B48" s="59" t="s">
        <v>201</v>
      </c>
      <c r="C48" s="207"/>
      <c r="D48" s="207"/>
      <c r="E48" s="56"/>
      <c r="F48" s="56"/>
      <c r="G48" s="139" t="s">
        <v>556</v>
      </c>
      <c r="H48" s="139" t="s">
        <v>556</v>
      </c>
      <c r="I48" s="139" t="s">
        <v>556</v>
      </c>
      <c r="J48" s="139" t="s">
        <v>556</v>
      </c>
      <c r="K48" s="139" t="s">
        <v>556</v>
      </c>
      <c r="L48" s="139" t="s">
        <v>556</v>
      </c>
    </row>
    <row r="49" spans="1:12" ht="35.25" customHeight="1" x14ac:dyDescent="0.3">
      <c r="A49" s="58">
        <v>4</v>
      </c>
      <c r="B49" s="57" t="s">
        <v>199</v>
      </c>
      <c r="C49" s="205">
        <v>2023</v>
      </c>
      <c r="D49" s="205">
        <v>2024</v>
      </c>
      <c r="E49" s="56"/>
      <c r="F49" s="56"/>
      <c r="G49" s="139" t="s">
        <v>556</v>
      </c>
      <c r="H49" s="139" t="s">
        <v>556</v>
      </c>
      <c r="I49" s="139" t="s">
        <v>556</v>
      </c>
      <c r="J49" s="139" t="s">
        <v>556</v>
      </c>
      <c r="K49" s="139" t="s">
        <v>556</v>
      </c>
      <c r="L49" s="139" t="s">
        <v>556</v>
      </c>
    </row>
    <row r="50" spans="1:12" ht="86.25" customHeight="1" x14ac:dyDescent="0.3">
      <c r="A50" s="58" t="s">
        <v>200</v>
      </c>
      <c r="B50" s="57" t="s">
        <v>457</v>
      </c>
      <c r="C50" s="205">
        <v>2023</v>
      </c>
      <c r="D50" s="205">
        <v>2024</v>
      </c>
      <c r="E50" s="56"/>
      <c r="F50" s="56"/>
      <c r="G50" s="139" t="s">
        <v>556</v>
      </c>
      <c r="H50" s="139" t="s">
        <v>556</v>
      </c>
      <c r="I50" s="139" t="s">
        <v>556</v>
      </c>
      <c r="J50" s="139" t="s">
        <v>556</v>
      </c>
      <c r="K50" s="139" t="s">
        <v>556</v>
      </c>
      <c r="L50" s="139" t="s">
        <v>556</v>
      </c>
    </row>
    <row r="51" spans="1:12" ht="77.25" customHeight="1" x14ac:dyDescent="0.3">
      <c r="A51" s="58" t="s">
        <v>198</v>
      </c>
      <c r="B51" s="57" t="s">
        <v>459</v>
      </c>
      <c r="C51" s="205">
        <v>2023</v>
      </c>
      <c r="D51" s="205">
        <v>2024</v>
      </c>
      <c r="E51" s="56"/>
      <c r="F51" s="56"/>
      <c r="G51" s="139" t="s">
        <v>556</v>
      </c>
      <c r="H51" s="139" t="s">
        <v>556</v>
      </c>
      <c r="I51" s="139" t="s">
        <v>556</v>
      </c>
      <c r="J51" s="139" t="s">
        <v>556</v>
      </c>
      <c r="K51" s="139" t="s">
        <v>556</v>
      </c>
      <c r="L51" s="139" t="s">
        <v>556</v>
      </c>
    </row>
    <row r="52" spans="1:12" ht="71.25" customHeight="1" x14ac:dyDescent="0.3">
      <c r="A52" s="58" t="s">
        <v>196</v>
      </c>
      <c r="B52" s="57" t="s">
        <v>197</v>
      </c>
      <c r="C52" s="205">
        <v>2023</v>
      </c>
      <c r="D52" s="205">
        <v>2024</v>
      </c>
      <c r="E52" s="56"/>
      <c r="F52" s="56"/>
      <c r="G52" s="139" t="s">
        <v>556</v>
      </c>
      <c r="H52" s="139" t="s">
        <v>556</v>
      </c>
      <c r="I52" s="139" t="s">
        <v>556</v>
      </c>
      <c r="J52" s="139" t="s">
        <v>556</v>
      </c>
      <c r="K52" s="139" t="s">
        <v>556</v>
      </c>
      <c r="L52" s="139" t="s">
        <v>556</v>
      </c>
    </row>
    <row r="53" spans="1:12" ht="48" customHeight="1" x14ac:dyDescent="0.3">
      <c r="A53" s="58" t="s">
        <v>194</v>
      </c>
      <c r="B53" s="94" t="s">
        <v>460</v>
      </c>
      <c r="C53" s="205">
        <v>2023</v>
      </c>
      <c r="D53" s="205">
        <v>2024</v>
      </c>
      <c r="E53" s="56"/>
      <c r="F53" s="56"/>
      <c r="G53" s="139" t="s">
        <v>556</v>
      </c>
      <c r="H53" s="139" t="s">
        <v>556</v>
      </c>
      <c r="I53" s="139" t="s">
        <v>556</v>
      </c>
      <c r="J53" s="139" t="s">
        <v>556</v>
      </c>
      <c r="K53" s="139" t="s">
        <v>556</v>
      </c>
      <c r="L53" s="139" t="s">
        <v>556</v>
      </c>
    </row>
    <row r="54" spans="1:12" ht="46.5" customHeight="1" x14ac:dyDescent="0.3">
      <c r="A54" s="58" t="s">
        <v>461</v>
      </c>
      <c r="B54" s="57" t="s">
        <v>195</v>
      </c>
      <c r="C54" s="205">
        <v>2023</v>
      </c>
      <c r="D54" s="205">
        <v>2024</v>
      </c>
      <c r="E54" s="56"/>
      <c r="F54" s="56"/>
      <c r="G54" s="139" t="s">
        <v>556</v>
      </c>
      <c r="H54" s="139" t="s">
        <v>556</v>
      </c>
      <c r="I54" s="139" t="s">
        <v>556</v>
      </c>
      <c r="J54" s="139" t="s">
        <v>556</v>
      </c>
      <c r="K54" s="139" t="s">
        <v>556</v>
      </c>
      <c r="L54" s="139" t="s">
        <v>556</v>
      </c>
    </row>
  </sheetData>
  <customSheetViews>
    <customSheetView guid="{C290BBE0-3C98-461A-94BD-C632345D89F6}"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I51" sqref="I51"/>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72" fitToHeight="10"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 '!Заголовки_для_печати</vt:lpstr>
      <vt:lpstr>'6.1. Паспорт сетевой график'!Заголовки_для_печати</vt:lpstr>
      <vt:lpstr>'6.2. Паспорт фин осв ввод'!Заголовки_для_печати</vt:lpstr>
      <vt:lpstr>'8. Общие сведения'!Заголовки_для_печати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2021-06-18T07:22:25Z</cp:lastPrinted>
  <dcterms:created xsi:type="dcterms:W3CDTF">2015-08-16T15:31:05Z</dcterms:created>
  <dcterms:modified xsi:type="dcterms:W3CDTF">2023-09-01T12:35:17Z</dcterms:modified>
</cp:coreProperties>
</file>